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defaultThemeVersion="166925"/>
  <mc:AlternateContent xmlns:mc="http://schemas.openxmlformats.org/markup-compatibility/2006">
    <mc:Choice Requires="x15">
      <x15ac:absPath xmlns:x15ac="http://schemas.microsoft.com/office/spreadsheetml/2010/11/ac" url="https://netorg4271716-my.sharepoint.com/personal/terry_long_sped-data_com/Documents/Documents/2 - WORK/4 - DaSy/DaSy Part C Data Quality Tools/Part C Edit Check Tools/Part C Child Count and Settings Data Check Tool/"/>
    </mc:Choice>
  </mc:AlternateContent>
  <xr:revisionPtr revIDLastSave="0" documentId="8_{7E84D73C-2205-4498-891F-E2C3968D2F0E}" xr6:coauthVersionLast="47" xr6:coauthVersionMax="47" xr10:uidLastSave="{00000000-0000-0000-0000-000000000000}"/>
  <bookViews>
    <workbookView xWindow="-98" yWindow="-98" windowWidth="21795" windowHeight="12975" tabRatio="758" xr2:uid="{CC9207E1-0517-4BE3-AF65-5C5C4E106117}"/>
  </bookViews>
  <sheets>
    <sheet name="Instructions" sheetId="7" r:id="rId1"/>
    <sheet name="Section A-CC &amp; Settings by Age" sheetId="14" r:id="rId2"/>
    <sheet name="Section B-CC &amp; Settings by RE" sheetId="9" r:id="rId3"/>
    <sheet name="Section C-Child Count by Gender" sheetId="10" r:id="rId4"/>
    <sheet name="Section D-At Risk Child Count" sheetId="11" r:id="rId5"/>
    <sheet name="Section E-Cumulative CC" sheetId="12" r:id="rId6"/>
    <sheet name="Year-to-Year Change" sheetId="15" r:id="rId7"/>
    <sheet name="EDPass file header &amp; .CSV info" sheetId="22" r:id="rId8"/>
    <sheet name="FS902 - Ages Birth-2" sheetId="16" r:id="rId9"/>
    <sheet name="FS903 - Continuing in EI" sheetId="23" r:id="rId10"/>
    <sheet name="FS904 - At Risk Count" sheetId="19" r:id="rId11"/>
    <sheet name="FS905 - Cumulative" sheetId="20" r:id="rId12"/>
    <sheet name="Failed Edit Checks and Warnings" sheetId="13" state="hidden" r:id="rId13"/>
  </sheets>
  <externalReferences>
    <externalReference r:id="rId14"/>
  </externalReferences>
  <definedNames>
    <definedName name="_xlnm._FilterDatabase" localSheetId="6" hidden="1">'Year-to-Year Change'!$A$4:$C$4</definedName>
    <definedName name="_Toc49834926" localSheetId="0">Instructions!$A$19</definedName>
    <definedName name="_Toc84936575" localSheetId="0">Instructions!#REF!</definedName>
    <definedName name="ANSI_CODE" localSheetId="7">Table13[ANSI_CODE]</definedName>
    <definedName name="Days_December">#REF!</definedName>
    <definedName name="Days_November">#REF!</definedName>
    <definedName name="Days_October">#REF!</definedName>
    <definedName name="FromArray_1">_xlfn.ANCHORARRAY('[1]EDPass FS901-Part C exiting'!$A$102)</definedName>
    <definedName name="Months">#REF!</definedName>
    <definedName name="STATE" localSheetId="7">Table13[STATE]</definedName>
    <definedName name="STATE_ABBREV" localSheetId="7">Table13[[#All],[STATE_ABBREV]]</definedName>
    <definedName name="YEAR" localSheetId="7">'EDPass file header &amp; .CSV info'!$K$5:$K$14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22" l="1"/>
  <c r="L10" i="20"/>
  <c r="L9" i="20"/>
  <c r="L8" i="20"/>
  <c r="L7" i="20"/>
  <c r="L6" i="20"/>
  <c r="L5" i="20"/>
  <c r="L4" i="20"/>
  <c r="L3" i="20"/>
  <c r="L2" i="20"/>
  <c r="L11" i="19"/>
  <c r="L10" i="19"/>
  <c r="L9" i="19"/>
  <c r="L8" i="19"/>
  <c r="L7" i="19"/>
  <c r="L6" i="19"/>
  <c r="L5" i="19"/>
  <c r="L4" i="19"/>
  <c r="L3" i="19"/>
  <c r="L2" i="19"/>
  <c r="N33" i="23"/>
  <c r="N32" i="23"/>
  <c r="N31" i="23"/>
  <c r="N30" i="23"/>
  <c r="N29" i="23"/>
  <c r="N28" i="23"/>
  <c r="N27" i="23"/>
  <c r="N26" i="23"/>
  <c r="N25" i="23"/>
  <c r="N24" i="23"/>
  <c r="N23" i="23"/>
  <c r="N22" i="23"/>
  <c r="N21" i="23"/>
  <c r="N20" i="23"/>
  <c r="N19" i="23"/>
  <c r="N18" i="23"/>
  <c r="N17" i="23"/>
  <c r="N16" i="23"/>
  <c r="N15" i="23"/>
  <c r="N14" i="23"/>
  <c r="N13" i="23"/>
  <c r="N12" i="23"/>
  <c r="N11" i="23"/>
  <c r="N10" i="23"/>
  <c r="N9" i="23"/>
  <c r="N8" i="23"/>
  <c r="N7" i="23"/>
  <c r="N6" i="23"/>
  <c r="N5" i="23"/>
  <c r="N4" i="23"/>
  <c r="N3" i="23"/>
  <c r="N2" i="23"/>
  <c r="N33" i="16"/>
  <c r="N32" i="16"/>
  <c r="N31" i="16"/>
  <c r="N30" i="16"/>
  <c r="N29" i="16"/>
  <c r="N9" i="16"/>
  <c r="N28" i="16"/>
  <c r="N27" i="16"/>
  <c r="N26" i="16"/>
  <c r="N25" i="16"/>
  <c r="N24" i="16"/>
  <c r="N23" i="16"/>
  <c r="N22" i="16"/>
  <c r="N21" i="16"/>
  <c r="N20" i="16"/>
  <c r="N19" i="16"/>
  <c r="N18" i="16"/>
  <c r="N17" i="16"/>
  <c r="N16" i="16"/>
  <c r="N15" i="16"/>
  <c r="N14" i="16"/>
  <c r="N13" i="16"/>
  <c r="N12" i="16"/>
  <c r="N11" i="16"/>
  <c r="N8" i="16"/>
  <c r="N7" i="16"/>
  <c r="N10" i="16"/>
  <c r="N6" i="16"/>
  <c r="N5" i="16"/>
  <c r="N4" i="16"/>
  <c r="N3" i="16"/>
  <c r="N2" i="16"/>
  <c r="AC19" i="14" l="1"/>
  <c r="AB19" i="14"/>
  <c r="AA19" i="14"/>
  <c r="AA6" i="14" a="1"/>
  <c r="AA6" i="14" s="1"/>
  <c r="AC6" i="14"/>
  <c r="AE6" i="14"/>
  <c r="AA7" i="14" a="1"/>
  <c r="AA7" i="14" s="1"/>
  <c r="AC7" i="14"/>
  <c r="AE7" i="14"/>
  <c r="C23" i="11"/>
  <c r="E23" i="11" s="1"/>
  <c r="B8" i="22" l="1"/>
  <c r="B7" i="22"/>
  <c r="B10" i="22"/>
  <c r="B9" i="22"/>
  <c r="W15" i="10" l="1"/>
  <c r="AA23" i="9"/>
  <c r="M10" i="22"/>
  <c r="B2" i="20" l="1"/>
  <c r="B5" i="23"/>
  <c r="B19" i="23"/>
  <c r="B33" i="23"/>
  <c r="B47" i="23"/>
  <c r="B15" i="16"/>
  <c r="B29" i="16"/>
  <c r="B43" i="16"/>
  <c r="B23" i="23"/>
  <c r="B19" i="16"/>
  <c r="B47" i="16"/>
  <c r="B24" i="23"/>
  <c r="B38" i="23"/>
  <c r="B20" i="16"/>
  <c r="B8" i="19"/>
  <c r="B25" i="23"/>
  <c r="B21" i="16"/>
  <c r="B12" i="23"/>
  <c r="B40" i="23"/>
  <c r="B8" i="16"/>
  <c r="B36" i="16"/>
  <c r="B13" i="23"/>
  <c r="B41" i="23"/>
  <c r="B23" i="16"/>
  <c r="B14" i="23"/>
  <c r="B12" i="19"/>
  <c r="B11" i="16"/>
  <c r="B16" i="23"/>
  <c r="B44" i="23"/>
  <c r="B12" i="16"/>
  <c r="B3" i="19"/>
  <c r="B6" i="23"/>
  <c r="B20" i="23"/>
  <c r="B34" i="23"/>
  <c r="B2" i="23"/>
  <c r="B16" i="16"/>
  <c r="B30" i="16"/>
  <c r="B44" i="16"/>
  <c r="B7" i="23"/>
  <c r="B21" i="23"/>
  <c r="B35" i="23"/>
  <c r="B3" i="16"/>
  <c r="B17" i="16"/>
  <c r="B31" i="16"/>
  <c r="B45" i="16"/>
  <c r="B8" i="23"/>
  <c r="B22" i="23"/>
  <c r="B36" i="23"/>
  <c r="B4" i="16"/>
  <c r="B18" i="16"/>
  <c r="B32" i="16"/>
  <c r="B46" i="16"/>
  <c r="B6" i="19"/>
  <c r="B9" i="23"/>
  <c r="B37" i="23"/>
  <c r="B5" i="16"/>
  <c r="B33" i="16"/>
  <c r="B10" i="23"/>
  <c r="B6" i="16"/>
  <c r="B34" i="16"/>
  <c r="B2" i="16"/>
  <c r="B11" i="23"/>
  <c r="B39" i="23"/>
  <c r="B7" i="16"/>
  <c r="B35" i="16"/>
  <c r="B9" i="19"/>
  <c r="B26" i="23"/>
  <c r="B22" i="16"/>
  <c r="B10" i="19"/>
  <c r="B27" i="23"/>
  <c r="B37" i="16"/>
  <c r="B28" i="23"/>
  <c r="B10" i="16"/>
  <c r="B38" i="16"/>
  <c r="B15" i="23"/>
  <c r="B39" i="16"/>
  <c r="B40" i="16"/>
  <c r="B4" i="19"/>
  <c r="B5" i="19"/>
  <c r="B7" i="19"/>
  <c r="B43" i="23"/>
  <c r="B2" i="19"/>
  <c r="B3" i="23"/>
  <c r="B17" i="23"/>
  <c r="B31" i="23"/>
  <c r="B45" i="23"/>
  <c r="B13" i="16"/>
  <c r="B27" i="16"/>
  <c r="B41" i="16"/>
  <c r="B18" i="23"/>
  <c r="B32" i="23"/>
  <c r="B46" i="23"/>
  <c r="B14" i="16"/>
  <c r="B28" i="16"/>
  <c r="B42" i="16"/>
  <c r="B9" i="16"/>
  <c r="B11" i="19"/>
  <c r="B42" i="23"/>
  <c r="B24" i="16"/>
  <c r="B29" i="23"/>
  <c r="B25" i="16"/>
  <c r="B30" i="23"/>
  <c r="B4" i="23"/>
  <c r="B26" i="16"/>
  <c r="B3" i="20"/>
  <c r="B4" i="20"/>
  <c r="B5" i="20"/>
  <c r="B6" i="20"/>
  <c r="B7" i="20"/>
  <c r="B8" i="20"/>
  <c r="B9" i="20"/>
  <c r="B10" i="20"/>
  <c r="B11" i="20"/>
  <c r="E19" i="11"/>
  <c r="AD29" i="14"/>
  <c r="AD28" i="14"/>
  <c r="AE28" i="14"/>
  <c r="AE29" i="14"/>
  <c r="AE30" i="14"/>
  <c r="AE31" i="14"/>
  <c r="AE32" i="14"/>
  <c r="AE33" i="14"/>
  <c r="AE34" i="14"/>
  <c r="AE35" i="14"/>
  <c r="AE36" i="14"/>
  <c r="I38" i="14"/>
  <c r="N39" i="23" s="1"/>
  <c r="I35" i="14"/>
  <c r="N38" i="23" s="1"/>
  <c r="I32" i="14"/>
  <c r="N37" i="23" s="1"/>
  <c r="AA6" i="12"/>
  <c r="Y5" i="12"/>
  <c r="Y6" i="12" s="1"/>
  <c r="C30" i="15"/>
  <c r="E30" i="15" s="1"/>
  <c r="C29" i="15"/>
  <c r="D29" i="15" s="1"/>
  <c r="C28" i="15"/>
  <c r="E28" i="15" s="1"/>
  <c r="C27" i="15"/>
  <c r="E27" i="15" s="1"/>
  <c r="C26" i="15"/>
  <c r="E26" i="15" s="1"/>
  <c r="C25" i="15"/>
  <c r="E25" i="15" s="1"/>
  <c r="C24" i="15"/>
  <c r="E24" i="15" s="1"/>
  <c r="C23" i="15"/>
  <c r="E23" i="15" s="1"/>
  <c r="C22" i="15"/>
  <c r="E22" i="15" s="1"/>
  <c r="C21" i="15"/>
  <c r="E21" i="15" s="1"/>
  <c r="E39" i="9"/>
  <c r="N35" i="23" s="1"/>
  <c r="G39" i="9"/>
  <c r="N36" i="23" s="1"/>
  <c r="C39" i="9"/>
  <c r="N34" i="23" s="1"/>
  <c r="D32" i="12"/>
  <c r="D22" i="12"/>
  <c r="L11" i="20" s="1"/>
  <c r="C19" i="9"/>
  <c r="N34" i="16" s="1"/>
  <c r="B8" i="10"/>
  <c r="D7" i="10" s="1"/>
  <c r="M23" i="11"/>
  <c r="L12" i="19" s="1"/>
  <c r="I15" i="14"/>
  <c r="N39" i="16" s="1"/>
  <c r="B19" i="10"/>
  <c r="AH36" i="14" s="1"/>
  <c r="C17" i="14"/>
  <c r="C5" i="15" s="1"/>
  <c r="I37" i="9"/>
  <c r="N46" i="23" s="1"/>
  <c r="I35" i="9"/>
  <c r="N45" i="23" s="1"/>
  <c r="I33" i="9"/>
  <c r="N44" i="23" s="1"/>
  <c r="I31" i="9"/>
  <c r="N43" i="23" s="1"/>
  <c r="I29" i="9"/>
  <c r="N42" i="23" s="1"/>
  <c r="I27" i="9"/>
  <c r="N41" i="23" s="1"/>
  <c r="I25" i="9"/>
  <c r="N40" i="23" s="1"/>
  <c r="G41" i="14"/>
  <c r="C10" i="15" s="1"/>
  <c r="E41" i="14"/>
  <c r="C9" i="15" s="1"/>
  <c r="C41" i="14"/>
  <c r="C8" i="15" s="1"/>
  <c r="G17" i="14"/>
  <c r="E17" i="14"/>
  <c r="I12" i="14"/>
  <c r="N38" i="16" s="1"/>
  <c r="I9" i="14"/>
  <c r="N37" i="16" s="1"/>
  <c r="I7" i="9"/>
  <c r="N41" i="16" s="1"/>
  <c r="I9" i="9"/>
  <c r="N42" i="16" s="1"/>
  <c r="I11" i="9"/>
  <c r="N43" i="16" s="1"/>
  <c r="I13" i="9"/>
  <c r="N44" i="16" s="1"/>
  <c r="I15" i="9"/>
  <c r="N45" i="16" s="1"/>
  <c r="I17" i="9"/>
  <c r="N46" i="16" s="1"/>
  <c r="I5" i="9"/>
  <c r="N40" i="16" s="1"/>
  <c r="G19" i="9"/>
  <c r="N36" i="16" s="1"/>
  <c r="E19" i="9"/>
  <c r="N35" i="16" s="1"/>
  <c r="AB17" i="14"/>
  <c r="AC17" i="14"/>
  <c r="AB18" i="14"/>
  <c r="AC18" i="14"/>
  <c r="AA18" i="14"/>
  <c r="AA17" i="14"/>
  <c r="N11" i="13"/>
  <c r="N10" i="13"/>
  <c r="N9" i="13"/>
  <c r="M11" i="13"/>
  <c r="M10" i="13"/>
  <c r="M9" i="13"/>
  <c r="L11" i="13"/>
  <c r="L10" i="13"/>
  <c r="L9" i="13"/>
  <c r="N5" i="13"/>
  <c r="N4" i="13"/>
  <c r="N3" i="13"/>
  <c r="M5" i="13"/>
  <c r="M4" i="13"/>
  <c r="M3" i="13"/>
  <c r="L5" i="13"/>
  <c r="L4" i="13"/>
  <c r="L3" i="13"/>
  <c r="AK15" i="11"/>
  <c r="AK14" i="11"/>
  <c r="AK13" i="11"/>
  <c r="AK12" i="11"/>
  <c r="AK11" i="11"/>
  <c r="AK10" i="11"/>
  <c r="AK9" i="11"/>
  <c r="AC6" i="10"/>
  <c r="AC7" i="10"/>
  <c r="AC19" i="10"/>
  <c r="AR27" i="9"/>
  <c r="AT27" i="9"/>
  <c r="AR28" i="9"/>
  <c r="AT28" i="9"/>
  <c r="AR29" i="9"/>
  <c r="AT29" i="9"/>
  <c r="AR30" i="9"/>
  <c r="AT30" i="9"/>
  <c r="AR31" i="9"/>
  <c r="AT31" i="9"/>
  <c r="AR32" i="9"/>
  <c r="AT32" i="9"/>
  <c r="AR33" i="9"/>
  <c r="AT33" i="9"/>
  <c r="AP33" i="9"/>
  <c r="AP32" i="9"/>
  <c r="AP31" i="9"/>
  <c r="AP30" i="9"/>
  <c r="AP29" i="9"/>
  <c r="AP28" i="9"/>
  <c r="AP27" i="9"/>
  <c r="AP7" i="9"/>
  <c r="AC20" i="10"/>
  <c r="AD21" i="11"/>
  <c r="AK19" i="11"/>
  <c r="AK18" i="11"/>
  <c r="AE20" i="12"/>
  <c r="AE19" i="12"/>
  <c r="AE15" i="12"/>
  <c r="AE14" i="12"/>
  <c r="AE13" i="12"/>
  <c r="AE12" i="12"/>
  <c r="AE11" i="12"/>
  <c r="AE10" i="12"/>
  <c r="AE9" i="12"/>
  <c r="AF21" i="11"/>
  <c r="AH21" i="11"/>
  <c r="AE5" i="14"/>
  <c r="AF20" i="11"/>
  <c r="AH20" i="11"/>
  <c r="AD20" i="11"/>
  <c r="AG15" i="11"/>
  <c r="AF19" i="11" a="1"/>
  <c r="AF19" i="11" s="1"/>
  <c r="AH19" i="11" a="1"/>
  <c r="AH19" i="11" s="1"/>
  <c r="AD19" i="11" a="1"/>
  <c r="AD19" i="11" s="1"/>
  <c r="AE15" i="11" a="1"/>
  <c r="AE15" i="11" s="1"/>
  <c r="AR7" i="9"/>
  <c r="AT7" i="9"/>
  <c r="AR8" i="9"/>
  <c r="AT8" i="9"/>
  <c r="AR9" i="9"/>
  <c r="AT9" i="9"/>
  <c r="AR10" i="9"/>
  <c r="AT10" i="9"/>
  <c r="AR11" i="9"/>
  <c r="AT11" i="9"/>
  <c r="AR12" i="9"/>
  <c r="AT12" i="9"/>
  <c r="AR13" i="9"/>
  <c r="AT13" i="9"/>
  <c r="AP13" i="9"/>
  <c r="AP12" i="9"/>
  <c r="AP11" i="9"/>
  <c r="AP10" i="9"/>
  <c r="AP9" i="9"/>
  <c r="AP8" i="9"/>
  <c r="AC20" i="12"/>
  <c r="AC19" i="12"/>
  <c r="AC10" i="12"/>
  <c r="AC9" i="12"/>
  <c r="AA20" i="12"/>
  <c r="AA19" i="12"/>
  <c r="AA15" i="12"/>
  <c r="Y20" i="12" a="1"/>
  <c r="Y20" i="12" s="1"/>
  <c r="Y19" i="12" a="1"/>
  <c r="Y19" i="12" s="1"/>
  <c r="Y15" i="12" a="1"/>
  <c r="Y15" i="12" s="1"/>
  <c r="AA14" i="12"/>
  <c r="AA13" i="12"/>
  <c r="AA12" i="12"/>
  <c r="AA11" i="12"/>
  <c r="AA10" i="12"/>
  <c r="AA9" i="12"/>
  <c r="Y14" i="12" a="1"/>
  <c r="Y14" i="12" s="1"/>
  <c r="Y13" i="12" a="1"/>
  <c r="Y13" i="12" s="1"/>
  <c r="Y12" i="12" a="1"/>
  <c r="Y12" i="12" s="1"/>
  <c r="Y11" i="12" a="1"/>
  <c r="Y11" i="12" s="1"/>
  <c r="Y10" i="12" a="1"/>
  <c r="Y10" i="12" s="1"/>
  <c r="Y9" i="12" a="1"/>
  <c r="Y9" i="12" s="1"/>
  <c r="AI10" i="11"/>
  <c r="AI9" i="11"/>
  <c r="AG14" i="11"/>
  <c r="AG13" i="11"/>
  <c r="AG12" i="11"/>
  <c r="AG11" i="11"/>
  <c r="AG10" i="11"/>
  <c r="AG9" i="11"/>
  <c r="AE14" i="11" a="1"/>
  <c r="AE14" i="11" s="1"/>
  <c r="AE13" i="11" a="1"/>
  <c r="AE13" i="11" s="1"/>
  <c r="AE12" i="11" a="1"/>
  <c r="AE12" i="11" s="1"/>
  <c r="AE11" i="11" a="1"/>
  <c r="AE11" i="11" s="1"/>
  <c r="AE10" i="11" a="1"/>
  <c r="AE10" i="11" s="1"/>
  <c r="AE9" i="11" a="1"/>
  <c r="AE9" i="11" s="1"/>
  <c r="Z20" i="10"/>
  <c r="X20" i="10" a="1"/>
  <c r="X20" i="10" s="1"/>
  <c r="AB19" i="10"/>
  <c r="Z19" i="10"/>
  <c r="X19" i="10" a="1"/>
  <c r="X19" i="10" s="1"/>
  <c r="AB7" i="10"/>
  <c r="AB6" i="10"/>
  <c r="Z7" i="10"/>
  <c r="Z6" i="10"/>
  <c r="X7" i="10" a="1"/>
  <c r="X7" i="10" s="1"/>
  <c r="X6" i="10" a="1"/>
  <c r="X6" i="10" s="1"/>
  <c r="AL33" i="9"/>
  <c r="AJ33" i="9"/>
  <c r="AH33" i="9"/>
  <c r="AF33" i="9" a="1"/>
  <c r="AF33" i="9" s="1"/>
  <c r="AD33" i="9" a="1"/>
  <c r="AD33" i="9" s="1"/>
  <c r="AB33" i="9" a="1"/>
  <c r="AB33" i="9" s="1"/>
  <c r="AL32" i="9"/>
  <c r="AJ32" i="9"/>
  <c r="AH32" i="9"/>
  <c r="AF32" i="9" a="1"/>
  <c r="AF32" i="9" s="1"/>
  <c r="AD32" i="9" a="1"/>
  <c r="AD32" i="9" s="1"/>
  <c r="AB32" i="9" a="1"/>
  <c r="AB32" i="9" s="1"/>
  <c r="AL31" i="9"/>
  <c r="AJ31" i="9"/>
  <c r="AH31" i="9"/>
  <c r="AF31" i="9" a="1"/>
  <c r="AF31" i="9" s="1"/>
  <c r="AD31" i="9" a="1"/>
  <c r="AD31" i="9" s="1"/>
  <c r="AB31" i="9" a="1"/>
  <c r="AB31" i="9" s="1"/>
  <c r="AL30" i="9"/>
  <c r="AJ30" i="9"/>
  <c r="AH30" i="9"/>
  <c r="AF30" i="9" a="1"/>
  <c r="AF30" i="9" s="1"/>
  <c r="AD30" i="9" a="1"/>
  <c r="AD30" i="9" s="1"/>
  <c r="AB30" i="9" a="1"/>
  <c r="AB30" i="9" s="1"/>
  <c r="AL29" i="9"/>
  <c r="AJ29" i="9"/>
  <c r="AH29" i="9"/>
  <c r="AF29" i="9" a="1"/>
  <c r="AF29" i="9" s="1"/>
  <c r="AD29" i="9" a="1"/>
  <c r="AD29" i="9" s="1"/>
  <c r="AB29" i="9" a="1"/>
  <c r="AB29" i="9" s="1"/>
  <c r="AN28" i="9"/>
  <c r="AL28" i="9"/>
  <c r="AJ28" i="9"/>
  <c r="AH28" i="9"/>
  <c r="AF28" i="9" a="1"/>
  <c r="AF28" i="9" s="1"/>
  <c r="AD28" i="9" a="1"/>
  <c r="AD28" i="9" s="1"/>
  <c r="AB28" i="9" a="1"/>
  <c r="AB28" i="9" s="1"/>
  <c r="AL27" i="9"/>
  <c r="AJ27" i="9"/>
  <c r="AH27" i="9"/>
  <c r="AF27" i="9" a="1"/>
  <c r="AF27" i="9" s="1"/>
  <c r="AD27" i="9" a="1"/>
  <c r="AD27" i="9" s="1"/>
  <c r="AB27" i="9" a="1"/>
  <c r="AB27" i="9" s="1"/>
  <c r="AN26" i="9"/>
  <c r="AN8" i="9"/>
  <c r="AN6" i="9"/>
  <c r="AB5" i="14"/>
  <c r="AJ7" i="9"/>
  <c r="AL7" i="9"/>
  <c r="AJ8" i="9"/>
  <c r="AL8" i="9"/>
  <c r="AJ9" i="9"/>
  <c r="AL9" i="9"/>
  <c r="AJ10" i="9"/>
  <c r="AL10" i="9"/>
  <c r="AJ11" i="9"/>
  <c r="AL11" i="9"/>
  <c r="AJ12" i="9"/>
  <c r="AL12" i="9"/>
  <c r="AJ13" i="9"/>
  <c r="AL13" i="9"/>
  <c r="AH13" i="9"/>
  <c r="AH12" i="9"/>
  <c r="AH11" i="9"/>
  <c r="AH10" i="9"/>
  <c r="AH9" i="9"/>
  <c r="AH8" i="9"/>
  <c r="AH7" i="9"/>
  <c r="AC5" i="14"/>
  <c r="AD7" i="9" a="1"/>
  <c r="AD7" i="9" s="1"/>
  <c r="AF7" i="9" a="1"/>
  <c r="AF7" i="9" s="1"/>
  <c r="AD8" i="9" a="1"/>
  <c r="AD8" i="9" s="1"/>
  <c r="AF8" i="9" a="1"/>
  <c r="AF8" i="9" s="1"/>
  <c r="AD9" i="9" a="1"/>
  <c r="AD9" i="9" s="1"/>
  <c r="AF9" i="9" a="1"/>
  <c r="AF9" i="9" s="1"/>
  <c r="AD10" i="9" a="1"/>
  <c r="AD10" i="9" s="1"/>
  <c r="AF10" i="9" a="1"/>
  <c r="AF10" i="9" s="1"/>
  <c r="AD11" i="9" a="1"/>
  <c r="AD11" i="9" s="1"/>
  <c r="AF11" i="9" a="1"/>
  <c r="AF11" i="9" s="1"/>
  <c r="AD12" i="9" a="1"/>
  <c r="AD12" i="9" s="1"/>
  <c r="AF12" i="9" a="1"/>
  <c r="AF12" i="9" s="1"/>
  <c r="AD13" i="9" a="1"/>
  <c r="AD13" i="9" s="1"/>
  <c r="AF13" i="9" a="1"/>
  <c r="AF13" i="9" s="1"/>
  <c r="AB13" i="9" a="1"/>
  <c r="AB13" i="9" s="1"/>
  <c r="AB12" i="9" a="1"/>
  <c r="AB12" i="9" s="1"/>
  <c r="AB11" i="9" a="1"/>
  <c r="AB11" i="9" s="1"/>
  <c r="AB10" i="9" a="1"/>
  <c r="AB10" i="9" s="1"/>
  <c r="AB9" i="9" a="1"/>
  <c r="AB9" i="9" s="1"/>
  <c r="AB8" i="9" a="1"/>
  <c r="AB8" i="9" s="1"/>
  <c r="AB7" i="9" a="1"/>
  <c r="AB7" i="9" s="1"/>
  <c r="AA5" i="14" a="1"/>
  <c r="AA5" i="14" s="1"/>
  <c r="AC36" i="14"/>
  <c r="AA36" i="14" a="1"/>
  <c r="AA36" i="14" s="1"/>
  <c r="AC35" i="14"/>
  <c r="AA35" i="14" a="1"/>
  <c r="AA35" i="14" s="1"/>
  <c r="AC34" i="14"/>
  <c r="AA34" i="14" a="1"/>
  <c r="AA34" i="14" s="1"/>
  <c r="AC33" i="14"/>
  <c r="AA33" i="14" a="1"/>
  <c r="AA33" i="14" s="1"/>
  <c r="AC32" i="14"/>
  <c r="AA32" i="14" a="1"/>
  <c r="AA32" i="14" s="1"/>
  <c r="AC31" i="14"/>
  <c r="AA31" i="14" a="1"/>
  <c r="AA31" i="14" s="1"/>
  <c r="AC30" i="14"/>
  <c r="AA30" i="14" a="1"/>
  <c r="AA30" i="14" s="1"/>
  <c r="AC29" i="14"/>
  <c r="AA29" i="14" a="1"/>
  <c r="AA29" i="14" s="1"/>
  <c r="AC28" i="14"/>
  <c r="AB28" i="14"/>
  <c r="AA28" i="14" a="1"/>
  <c r="AA28" i="14" s="1"/>
  <c r="AE13" i="14"/>
  <c r="AE12" i="14"/>
  <c r="AE11" i="14"/>
  <c r="AE10" i="14"/>
  <c r="AE9" i="14"/>
  <c r="AE8" i="14"/>
  <c r="M8" i="13"/>
  <c r="AG4" i="12"/>
  <c r="AF4" i="12"/>
  <c r="AE4" i="12"/>
  <c r="AC4" i="12"/>
  <c r="AA4" i="12"/>
  <c r="AD5" i="14"/>
  <c r="AA45" i="9"/>
  <c r="AA46" i="9"/>
  <c r="AA44" i="9"/>
  <c r="AA42" i="9"/>
  <c r="Q3" i="13"/>
  <c r="P24" i="13"/>
  <c r="Q24" i="13"/>
  <c r="R24" i="13"/>
  <c r="N24" i="13"/>
  <c r="L24" i="13"/>
  <c r="AC13" i="14"/>
  <c r="AA13" i="14" a="1"/>
  <c r="AA13" i="14" s="1"/>
  <c r="AC12" i="14"/>
  <c r="AA12" i="14" a="1"/>
  <c r="AA12" i="14" s="1"/>
  <c r="AC11" i="14"/>
  <c r="AA11" i="14" a="1"/>
  <c r="AA11" i="14" s="1"/>
  <c r="AC10" i="14"/>
  <c r="AA10" i="14" a="1"/>
  <c r="AA10" i="14" s="1"/>
  <c r="AC9" i="14"/>
  <c r="AA9" i="14" a="1"/>
  <c r="AA9" i="14" s="1"/>
  <c r="AC8" i="14"/>
  <c r="AA8" i="14" a="1"/>
  <c r="AA8" i="14" s="1"/>
  <c r="AA3" i="14"/>
  <c r="AA13" i="13"/>
  <c r="AA12" i="13"/>
  <c r="AA9" i="13"/>
  <c r="AA8" i="13"/>
  <c r="AA7" i="13"/>
  <c r="AA6" i="13"/>
  <c r="AA5" i="13"/>
  <c r="AA4" i="13"/>
  <c r="AA3" i="13"/>
  <c r="Y3" i="13"/>
  <c r="Y9" i="13"/>
  <c r="Y8" i="13"/>
  <c r="Y7" i="13"/>
  <c r="Y6" i="13"/>
  <c r="Y5" i="13"/>
  <c r="Y4" i="13"/>
  <c r="V3" i="13"/>
  <c r="V8" i="13"/>
  <c r="V7" i="13"/>
  <c r="V4" i="13"/>
  <c r="S18" i="13"/>
  <c r="R18" i="13"/>
  <c r="Q18" i="13"/>
  <c r="S17" i="13"/>
  <c r="R17" i="13"/>
  <c r="Q17" i="13"/>
  <c r="S16" i="13"/>
  <c r="R16" i="13"/>
  <c r="Q16" i="13"/>
  <c r="S15" i="13"/>
  <c r="R15" i="13"/>
  <c r="Q15" i="13"/>
  <c r="S14" i="13"/>
  <c r="R14" i="13"/>
  <c r="Q14" i="13"/>
  <c r="S13" i="13"/>
  <c r="R13" i="13"/>
  <c r="Q13" i="13"/>
  <c r="S12" i="13"/>
  <c r="R12" i="13"/>
  <c r="Q12" i="13"/>
  <c r="S9" i="13"/>
  <c r="S8" i="13"/>
  <c r="S7" i="13"/>
  <c r="S6" i="13"/>
  <c r="S5" i="13"/>
  <c r="S4" i="13"/>
  <c r="S3" i="13"/>
  <c r="R4" i="13"/>
  <c r="R9" i="13"/>
  <c r="R8" i="13"/>
  <c r="R7" i="13"/>
  <c r="R6" i="13"/>
  <c r="R5" i="13"/>
  <c r="R3" i="13"/>
  <c r="Q9" i="13"/>
  <c r="Q8" i="13"/>
  <c r="Q7" i="13"/>
  <c r="Q6" i="13"/>
  <c r="Q5" i="13"/>
  <c r="Q4" i="13"/>
  <c r="F22" i="12" l="1"/>
  <c r="AG7" i="14"/>
  <c r="AH7" i="14" s="1"/>
  <c r="C6" i="15"/>
  <c r="E6" i="15" s="1"/>
  <c r="AG6" i="14"/>
  <c r="AH6" i="14" s="1"/>
  <c r="D27" i="15"/>
  <c r="AE16" i="12"/>
  <c r="AE21" i="12"/>
  <c r="F30" i="12"/>
  <c r="C11" i="15"/>
  <c r="E11" i="15" s="1"/>
  <c r="C12" i="15"/>
  <c r="E12" i="15" s="1"/>
  <c r="C19" i="15"/>
  <c r="E19" i="15" s="1"/>
  <c r="C13" i="15"/>
  <c r="E13" i="15" s="1"/>
  <c r="I25" i="11"/>
  <c r="C20" i="15"/>
  <c r="E20" i="15" s="1"/>
  <c r="C18" i="15"/>
  <c r="E18" i="15" s="1"/>
  <c r="C17" i="15"/>
  <c r="E17" i="15" s="1"/>
  <c r="C16" i="15"/>
  <c r="E16" i="15" s="1"/>
  <c r="C15" i="15"/>
  <c r="E15" i="15" s="1"/>
  <c r="C14" i="15"/>
  <c r="D14" i="15" s="1"/>
  <c r="E15" i="11"/>
  <c r="E9" i="11"/>
  <c r="AI11" i="11"/>
  <c r="AA21" i="12"/>
  <c r="Y21" i="12"/>
  <c r="AA14" i="13"/>
  <c r="D28" i="15"/>
  <c r="AC8" i="10"/>
  <c r="E29" i="15"/>
  <c r="F28" i="12"/>
  <c r="AA16" i="12"/>
  <c r="F14" i="12"/>
  <c r="D25" i="15"/>
  <c r="F32" i="12"/>
  <c r="AC11" i="12"/>
  <c r="D24" i="15"/>
  <c r="AH14" i="14"/>
  <c r="F20" i="12"/>
  <c r="F18" i="12"/>
  <c r="F10" i="12"/>
  <c r="F12" i="12"/>
  <c r="AA10" i="13"/>
  <c r="Y16" i="12"/>
  <c r="F8" i="12"/>
  <c r="D30" i="15"/>
  <c r="D26" i="15"/>
  <c r="F16" i="12"/>
  <c r="D23" i="15"/>
  <c r="D22" i="15"/>
  <c r="E13" i="11"/>
  <c r="Y10" i="13"/>
  <c r="AG16" i="11"/>
  <c r="K25" i="11"/>
  <c r="AJ20" i="11"/>
  <c r="AJ21" i="11"/>
  <c r="E17" i="11"/>
  <c r="M25" i="11"/>
  <c r="E21" i="11"/>
  <c r="E11" i="11"/>
  <c r="AK16" i="11"/>
  <c r="V9" i="13"/>
  <c r="Z8" i="10"/>
  <c r="N12" i="13"/>
  <c r="N6" i="13"/>
  <c r="AJ19" i="11"/>
  <c r="AE16" i="11"/>
  <c r="D21" i="15"/>
  <c r="G25" i="11"/>
  <c r="D20" i="10"/>
  <c r="D16" i="10"/>
  <c r="D18" i="10"/>
  <c r="X21" i="10"/>
  <c r="AC21" i="10"/>
  <c r="Z21" i="10"/>
  <c r="S19" i="13"/>
  <c r="R19" i="13"/>
  <c r="I39" i="9"/>
  <c r="N47" i="23" s="1"/>
  <c r="AM34" i="9" a="1"/>
  <c r="AM34" i="9" s="1"/>
  <c r="Q19" i="13"/>
  <c r="AU34" i="9" a="1"/>
  <c r="AU34" i="9" s="1"/>
  <c r="L12" i="13"/>
  <c r="AG28" i="14"/>
  <c r="AH28" i="14" s="1"/>
  <c r="AE38" i="14"/>
  <c r="M12" i="13"/>
  <c r="AE37" i="14"/>
  <c r="AC37" i="14"/>
  <c r="AG30" i="14"/>
  <c r="AH30" i="14" s="1"/>
  <c r="E10" i="15"/>
  <c r="D10" i="15"/>
  <c r="AA37" i="14"/>
  <c r="D8" i="15"/>
  <c r="E8" i="15"/>
  <c r="E9" i="15"/>
  <c r="D9" i="15"/>
  <c r="AG29" i="14"/>
  <c r="AH29" i="14" s="1"/>
  <c r="I41" i="14"/>
  <c r="J41" i="14" s="1" a="1"/>
  <c r="J41" i="14" s="1"/>
  <c r="AG34" i="9" a="1"/>
  <c r="AG34" i="9" s="1"/>
  <c r="V5" i="13"/>
  <c r="D8" i="10"/>
  <c r="AH13" i="14"/>
  <c r="D5" i="10"/>
  <c r="X8" i="10"/>
  <c r="Q10" i="13"/>
  <c r="I19" i="9"/>
  <c r="R10" i="13"/>
  <c r="L6" i="13"/>
  <c r="M6" i="13"/>
  <c r="AU14" i="9" a="1"/>
  <c r="AU14" i="9" s="1"/>
  <c r="AM14" i="9" a="1"/>
  <c r="AM14" i="9" s="1"/>
  <c r="S10" i="13"/>
  <c r="AG14" i="9" a="1"/>
  <c r="AG14" i="9" s="1"/>
  <c r="C7" i="15"/>
  <c r="E7" i="15" s="1"/>
  <c r="AE14" i="14"/>
  <c r="AA14" i="14"/>
  <c r="AC14" i="14"/>
  <c r="E5" i="15"/>
  <c r="D5" i="15"/>
  <c r="AG5" i="14"/>
  <c r="AH5" i="14" s="1"/>
  <c r="I17" i="14"/>
  <c r="AB8" i="10" s="1"/>
  <c r="T24" i="13"/>
  <c r="AI4" i="12"/>
  <c r="AB9" i="10" l="1"/>
  <c r="N47" i="16"/>
  <c r="AH4" i="14"/>
  <c r="D6" i="15"/>
  <c r="J19" i="9"/>
  <c r="AJ6" i="14"/>
  <c r="D16" i="15"/>
  <c r="D19" i="15"/>
  <c r="D18" i="15"/>
  <c r="D13" i="15"/>
  <c r="D11" i="15"/>
  <c r="AH35" i="14"/>
  <c r="D12" i="15"/>
  <c r="D20" i="15"/>
  <c r="D17" i="15"/>
  <c r="D15" i="15"/>
  <c r="E14" i="15"/>
  <c r="J7" i="9"/>
  <c r="J39" i="9"/>
  <c r="J29" i="9"/>
  <c r="AB22" i="10"/>
  <c r="J35" i="9"/>
  <c r="J37" i="9"/>
  <c r="J31" i="9"/>
  <c r="T19" i="13"/>
  <c r="AN30" i="9"/>
  <c r="J33" i="9"/>
  <c r="J25" i="9"/>
  <c r="J27" i="9"/>
  <c r="O12" i="13"/>
  <c r="AJ28" i="14"/>
  <c r="AH27" i="14"/>
  <c r="J34" i="14" a="1"/>
  <c r="J34" i="14" s="1"/>
  <c r="J38" i="14" a="1"/>
  <c r="J38" i="14" s="1"/>
  <c r="J37" i="14" a="1"/>
  <c r="J37" i="14" s="1"/>
  <c r="J32" i="14" a="1"/>
  <c r="J32" i="14" s="1"/>
  <c r="AB21" i="10"/>
  <c r="J40" i="14" a="1"/>
  <c r="J40" i="14" s="1"/>
  <c r="AG35" i="14"/>
  <c r="J35" i="14" a="1"/>
  <c r="J35" i="14" s="1"/>
  <c r="AJ29" i="14"/>
  <c r="AG31" i="14"/>
  <c r="J17" i="9"/>
  <c r="J11" i="9"/>
  <c r="J5" i="9"/>
  <c r="J15" i="9"/>
  <c r="AH12" i="14"/>
  <c r="J9" i="9"/>
  <c r="J13" i="9"/>
  <c r="AN10" i="9"/>
  <c r="T10" i="13"/>
  <c r="D7" i="15"/>
  <c r="O6" i="13"/>
  <c r="AJ5" i="14"/>
  <c r="AG8" i="14"/>
  <c r="J15" i="14"/>
  <c r="J12" i="14"/>
  <c r="J17" i="14"/>
  <c r="X25" i="12"/>
  <c r="AG12" i="14"/>
  <c r="J9" i="14"/>
  <c r="AI35" i="14" l="1"/>
  <c r="AJ35" i="14" s="1"/>
  <c r="AI13" i="14"/>
  <c r="AJ13" i="14" s="1"/>
  <c r="AI36" i="14"/>
  <c r="AJ36" i="14" s="1"/>
  <c r="AJ31" i="14"/>
  <c r="AI31" i="14"/>
  <c r="AH31" i="14"/>
  <c r="AK31" i="14"/>
  <c r="AI12" i="14"/>
  <c r="AJ12" i="14" s="1"/>
  <c r="AJ8" i="14"/>
  <c r="AI8" i="14"/>
  <c r="AH8" i="14"/>
  <c r="AK8" i="14"/>
  <c r="AJ14" i="14"/>
  <c r="AH32" i="14" l="1"/>
  <c r="AH9" i="14"/>
  <c r="AG33" i="14" l="1"/>
  <c r="L34" i="14" s="1"/>
  <c r="AG10" i="14"/>
  <c r="L14"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<sst xmlns="http://schemas.openxmlformats.org/spreadsheetml/2006/main" count="1194" uniqueCount="477">
  <si>
    <t xml:space="preserve">Instructions Page
</t>
  </si>
  <si>
    <t>Part C Child Count and Settings Data Tool</t>
  </si>
  <si>
    <r>
      <t xml:space="preserve">The Part C Child Count and Settings Data Tool is designed to be used by states as they prepare their data for submission via EDPass. The tool can identify potential format errors, validation errors, and errors in subtotals or totals and can be used to build the EDPass FS902, FS903, FS904, and FS905 files.
</t>
    </r>
    <r>
      <rPr>
        <b/>
        <sz val="11"/>
        <color theme="1"/>
        <rFont val="Arial"/>
        <family val="2"/>
      </rPr>
      <t xml:space="preserve">     FS902</t>
    </r>
    <r>
      <rPr>
        <sz val="11"/>
        <color theme="1"/>
        <rFont val="Arial"/>
        <family val="2"/>
      </rPr>
      <t xml:space="preserve"> - Infants and Toddlers with Disabilities (IDEA Part C)  Early Intervention 
</t>
    </r>
    <r>
      <rPr>
        <b/>
        <sz val="11"/>
        <color theme="1"/>
        <rFont val="Arial"/>
        <family val="2"/>
      </rPr>
      <t xml:space="preserve">     FS903</t>
    </r>
    <r>
      <rPr>
        <sz val="11"/>
        <color theme="1"/>
        <rFont val="Arial"/>
        <family val="2"/>
      </rPr>
      <t xml:space="preserve"> - Children with Disabilities (IDEA Part C) Continuing Early Intervention 
</t>
    </r>
    <r>
      <rPr>
        <b/>
        <sz val="11"/>
        <color theme="1"/>
        <rFont val="Arial"/>
        <family val="2"/>
      </rPr>
      <t xml:space="preserve">     FS904</t>
    </r>
    <r>
      <rPr>
        <sz val="11"/>
        <color theme="1"/>
        <rFont val="Arial"/>
        <family val="2"/>
      </rPr>
      <t xml:space="preserve"> - At Risk Infants and Toddlers with Disabilities (IDEA Part C)
</t>
    </r>
    <r>
      <rPr>
        <b/>
        <sz val="11"/>
        <color theme="1"/>
        <rFont val="Arial"/>
        <family val="2"/>
      </rPr>
      <t xml:space="preserve">     FS905</t>
    </r>
    <r>
      <rPr>
        <sz val="11"/>
        <color theme="1"/>
        <rFont val="Arial"/>
        <family val="2"/>
      </rPr>
      <t xml:space="preserve"> - Infants and Toddlers with Disabilities (IDEA Part C) Cumulative Count
</t>
    </r>
    <r>
      <rPr>
        <b/>
        <sz val="11"/>
        <color theme="1"/>
        <rFont val="Arial"/>
        <family val="2"/>
      </rPr>
      <t xml:space="preserve">Data cannot be submitted using this tool. All data must be submitted following the guidelines provided in the file specifications available at </t>
    </r>
    <r>
      <rPr>
        <b/>
        <u/>
        <sz val="11"/>
        <color rgb="FF0070C0"/>
        <rFont val="Arial"/>
        <family val="2"/>
      </rPr>
      <t>The EDFacts Initiative</t>
    </r>
    <r>
      <rPr>
        <b/>
        <sz val="11"/>
        <color theme="1"/>
        <rFont val="Arial"/>
        <family val="2"/>
      </rPr>
      <t xml:space="preserve">. </t>
    </r>
  </si>
  <si>
    <t>Read the following instructions before using this tool:</t>
  </si>
  <si>
    <r>
      <t xml:space="preserve">1.  Enter your state's child count and settings data into the tool referring to the reporting instructions 
     detailed in the four EDFacts file specifications (FS902, FS903, FS904, and FS905) posted at: 
     </t>
    </r>
    <r>
      <rPr>
        <u/>
        <sz val="11"/>
        <color rgb="FF0070C0"/>
        <rFont val="Arial"/>
        <family val="2"/>
      </rPr>
      <t>https://www.ed.gov/edfacts-file-specifications</t>
    </r>
    <r>
      <rPr>
        <sz val="11"/>
        <color theme="1"/>
        <rFont val="Arial"/>
        <family val="2"/>
      </rPr>
      <t>.</t>
    </r>
  </si>
  <si>
    <r>
      <t xml:space="preserve">2.  To change the size and appearance of the text on the spreadsheet, select </t>
    </r>
    <r>
      <rPr>
        <b/>
        <sz val="11"/>
        <color theme="1"/>
        <rFont val="Arial"/>
        <family val="2"/>
      </rPr>
      <t>View</t>
    </r>
    <r>
      <rPr>
        <sz val="11"/>
        <color theme="1"/>
        <rFont val="Arial"/>
        <family val="2"/>
      </rPr>
      <t xml:space="preserve"> from the
      toolbar, select </t>
    </r>
    <r>
      <rPr>
        <b/>
        <sz val="11"/>
        <color theme="1"/>
        <rFont val="Arial"/>
        <family val="2"/>
      </rPr>
      <t>Zoom</t>
    </r>
    <r>
      <rPr>
        <sz val="11"/>
        <color theme="1"/>
        <rFont val="Arial"/>
        <family val="2"/>
      </rPr>
      <t>, and then select the percentage increase or decrease.</t>
    </r>
  </si>
  <si>
    <t>3.  Enter the appropriate data into each table on each tab (Sections A, B, C, D, and E) as
     described on each page. Your state may not have data for tab D.</t>
  </si>
  <si>
    <r>
      <t xml:space="preserve">4.  If your state answered </t>
    </r>
    <r>
      <rPr>
        <b/>
        <sz val="11"/>
        <color theme="1"/>
        <rFont val="Arial"/>
        <family val="2"/>
      </rPr>
      <t>Yes</t>
    </r>
    <r>
      <rPr>
        <sz val="11"/>
        <color theme="1"/>
        <rFont val="Arial"/>
        <family val="2"/>
      </rPr>
      <t xml:space="preserve"> to the following metadata question, 'Has your state elected under 
    20 U.S.C. 1432(5)(B)(ii) and 1435(c) to provide parents the choice of, and the child’s parent has 
    consented to their child, for children ages 3 and older?' then </t>
    </r>
    <r>
      <rPr>
        <b/>
        <sz val="11"/>
        <color theme="1"/>
        <rFont val="Arial"/>
        <family val="2"/>
      </rPr>
      <t>your state must submit FS903</t>
    </r>
    <r>
      <rPr>
        <sz val="11"/>
        <color theme="1"/>
        <rFont val="Arial"/>
        <family val="2"/>
      </rPr>
      <t xml:space="preserve">.
   </t>
    </r>
    <r>
      <rPr>
        <i/>
        <sz val="11"/>
        <color theme="1"/>
        <rFont val="Arial"/>
        <family val="2"/>
      </rPr>
      <t xml:space="preserve"> If your state answered No, then your state will not submit FS903.</t>
    </r>
  </si>
  <si>
    <r>
      <t xml:space="preserve">5.  If your state answered </t>
    </r>
    <r>
      <rPr>
        <b/>
        <sz val="11"/>
        <color theme="1"/>
        <rFont val="Arial"/>
        <family val="2"/>
      </rPr>
      <t>Yes</t>
    </r>
    <r>
      <rPr>
        <sz val="11"/>
        <color theme="1"/>
        <rFont val="Arial"/>
        <family val="2"/>
      </rPr>
      <t xml:space="preserve"> to the following metadata question, 'Has your state elected under
     20 U.S.C. 1432(5)(B)(i) to serve children under the age of three and at risk of having substantial 
    delays if early intervention services are not provided? ' then </t>
    </r>
    <r>
      <rPr>
        <b/>
        <sz val="11"/>
        <color theme="1"/>
        <rFont val="Arial"/>
        <family val="2"/>
      </rPr>
      <t>your state must submit FS904</t>
    </r>
    <r>
      <rPr>
        <sz val="11"/>
        <color theme="1"/>
        <rFont val="Arial"/>
        <family val="2"/>
      </rPr>
      <t xml:space="preserve">.
   </t>
    </r>
    <r>
      <rPr>
        <i/>
        <sz val="11"/>
        <color theme="1"/>
        <rFont val="Arial"/>
        <family val="2"/>
      </rPr>
      <t xml:space="preserve"> If your state answered No, then your state will not submit FS904.</t>
    </r>
  </si>
  <si>
    <t xml:space="preserve">6.  Do not copy/paste values; enter values by typing them in. Enter positive, whole numbers for each 
     child count entry. </t>
  </si>
  <si>
    <t>7.  Use M for Missing and only use NA for applicable cells for ages 4 and older. Data submissions 
     with missing data elements are rated by OSEP as incomplete.</t>
  </si>
  <si>
    <t xml:space="preserve">8.  RED cells indicate invalid data entries. Each error will highlight a row in the Error Messages
     table to the right of data entry tables. Use that information to fix all errors.  </t>
  </si>
  <si>
    <t xml:space="preserve">9.  To compare data currently entered in Sections A through E to data for a prior year, enter prior
     year data in the data entry cells in column C (highlighted in yellow) on the Year-to-Year 
     Change tab. </t>
  </si>
  <si>
    <t>10.  To create the EDPassPart C Child Count and Settings files for your state, follow the directions  
       on the EDPass file header and .CSV info tab in this tool.</t>
  </si>
  <si>
    <r>
      <t xml:space="preserve">Accessibility: Some users may find some limitations with accessibility. If you need assistance with the use of this tool, please contact your DaSy TA Liaison or use the </t>
    </r>
    <r>
      <rPr>
        <u/>
        <sz val="11"/>
        <color rgb="FF0070C0"/>
        <rFont val="Arial"/>
        <family val="2"/>
      </rPr>
      <t>Contact Us</t>
    </r>
    <r>
      <rPr>
        <sz val="11"/>
        <color theme="1"/>
        <rFont val="Arial"/>
        <family val="2"/>
      </rPr>
      <t xml:space="preserve"> link on the DaSy Center website.</t>
    </r>
  </si>
  <si>
    <t>About Us</t>
  </si>
  <si>
    <t>This website and DaSy products were developed under a grant from the U.S. Department of Education, #H373Z240001. The contents and resources do not necessarily represent the policy of the U.S. Department of Education, and you should not assume endorsement by the Federal Government.  
Project Officers: Meredith Miceli and Alexis Lessans.</t>
  </si>
  <si>
    <t xml:space="preserve">To learn more about the DaSy Center, visit the DaSy Center website at </t>
  </si>
  <si>
    <t>http://www.dasycenter.org/.</t>
  </si>
  <si>
    <t>Version Date: June 2025</t>
  </si>
  <si>
    <t>end of tab</t>
  </si>
  <si>
    <t>Section A: Child Count and Settings by Age</t>
  </si>
  <si>
    <t>Formulas for check date,"M","NA",special characters,"-"</t>
  </si>
  <si>
    <t>Date</t>
  </si>
  <si>
    <t>What is your state's Child Count date (MM/DD/YYYY)?</t>
  </si>
  <si>
    <t>Formulas for Individual Settings Error</t>
  </si>
  <si>
    <t>A1. Age Group and Setting of Infants and Toddlers, Ages Birth through 2</t>
  </si>
  <si>
    <t>Home</t>
  </si>
  <si>
    <t>ERROR MESSAGES FOR SECTION A1</t>
  </si>
  <si>
    <t>Community-based</t>
  </si>
  <si>
    <r>
      <rPr>
        <b/>
        <i/>
        <sz val="12"/>
        <rFont val="Calibri"/>
        <family val="2"/>
        <scheme val="minor"/>
      </rPr>
      <t>DIRECTIONS:</t>
    </r>
    <r>
      <rPr>
        <i/>
        <sz val="12"/>
        <rFont val="Calibri"/>
        <family val="2"/>
        <scheme val="minor"/>
      </rPr>
      <t xml:space="preserve"> If any error message below is </t>
    </r>
    <r>
      <rPr>
        <i/>
        <u/>
        <sz val="12"/>
        <rFont val="Calibri"/>
        <family val="2"/>
        <scheme val="minor"/>
      </rPr>
      <t>highlighted</t>
    </r>
    <r>
      <rPr>
        <i/>
        <sz val="12"/>
        <rFont val="Calibri"/>
        <family val="2"/>
        <scheme val="minor"/>
      </rPr>
      <t>, please read the message and correct the error in the data entry cells, if necessary.</t>
    </r>
  </si>
  <si>
    <t>Other</t>
  </si>
  <si>
    <t>Community-Based Setting</t>
  </si>
  <si>
    <t>Other Setting</t>
  </si>
  <si>
    <t>Total</t>
  </si>
  <si>
    <t>Percentage</t>
  </si>
  <si>
    <t>1.</t>
  </si>
  <si>
    <t xml:space="preserve"> Birth to 1</t>
  </si>
  <si>
    <t>X</t>
  </si>
  <si>
    <t>Formula for Section A1 Errors</t>
  </si>
  <si>
    <t>2.</t>
  </si>
  <si>
    <t xml:space="preserve"> 1 to 2</t>
  </si>
  <si>
    <t>3.</t>
  </si>
  <si>
    <t xml:space="preserve"> 2 to 3</t>
  </si>
  <si>
    <t xml:space="preserve">Total (Birth through 2) </t>
  </si>
  <si>
    <t xml:space="preserve">Has your state elected under 20 U.S.C. 1432(5)(B)(ii) and 1435(c) to provide </t>
  </si>
  <si>
    <t>parents the choice of, and the child’s parent has consented to their child,</t>
  </si>
  <si>
    <t>continuing to receive Part C services (in lieu of FAPE) under 20 U.S.C.</t>
  </si>
  <si>
    <r>
      <rPr>
        <b/>
        <sz val="11"/>
        <color theme="4" tint="-0.249977111117893"/>
        <rFont val="Calibri"/>
        <family val="2"/>
        <scheme val="minor"/>
      </rPr>
      <t>1435(c) for children ages 3 and older?</t>
    </r>
    <r>
      <rPr>
        <sz val="11"/>
        <color theme="1"/>
        <rFont val="Calibri"/>
        <family val="2"/>
        <scheme val="minor"/>
      </rPr>
      <t xml:space="preserve"> (Directions: Click on the radio button</t>
    </r>
  </si>
  <si>
    <t xml:space="preserve"> below to indicate yes or no. If yes is selected, then the data entry fields for</t>
  </si>
  <si>
    <t>•  If M (for Missing) is entered in any of the data entry cells, then an explanation regarding why data are Missing must be entered in the comment box in EMAPS. Data submissions with missing data elements are rated by OSEP as incomplete.</t>
  </si>
  <si>
    <t>3- through 5-year-olds will appear below.)</t>
  </si>
  <si>
    <t>A2. Age Group and Settings of Children, Ages 3 or Older</t>
  </si>
  <si>
    <t>ERROR MESSAGES FOR SECTION A2</t>
  </si>
  <si>
    <r>
      <rPr>
        <b/>
        <i/>
        <sz val="11"/>
        <color theme="1"/>
        <rFont val="Calibri"/>
        <family val="2"/>
        <scheme val="minor"/>
      </rPr>
      <t>DIRECTIONS:</t>
    </r>
    <r>
      <rPr>
        <i/>
        <sz val="11"/>
        <color theme="1"/>
        <rFont val="Calibri"/>
        <family val="2"/>
        <scheme val="minor"/>
      </rPr>
      <t xml:space="preserve"> If any error message below is </t>
    </r>
    <r>
      <rPr>
        <i/>
        <u/>
        <sz val="11"/>
        <color theme="1"/>
        <rFont val="Calibri"/>
        <family val="2"/>
        <scheme val="minor"/>
      </rPr>
      <t>highlighted</t>
    </r>
    <r>
      <rPr>
        <i/>
        <sz val="11"/>
        <color theme="1"/>
        <rFont val="Calibri"/>
        <family val="2"/>
        <scheme val="minor"/>
      </rPr>
      <t>, please read the message and correct the error in the data entry cells, if necessary.</t>
    </r>
  </si>
  <si>
    <t>Community-</t>
  </si>
  <si>
    <t>Based Setting</t>
  </si>
  <si>
    <t>4.</t>
  </si>
  <si>
    <t xml:space="preserve"> 3 to 4</t>
  </si>
  <si>
    <t>5.</t>
  </si>
  <si>
    <t xml:space="preserve"> 4 to 5</t>
  </si>
  <si>
    <t>6.</t>
  </si>
  <si>
    <t xml:space="preserve"> 5 or older</t>
  </si>
  <si>
    <t xml:space="preserve">Total (3 or Older) </t>
  </si>
  <si>
    <t>Section B: Child Count and Settings by Race/Ethnicity</t>
  </si>
  <si>
    <t>B1. Race/Ethnicity of Infants and Toddlers, Ages Birth through 2</t>
  </si>
  <si>
    <t>ERROR MESSAGES FOR SECTION B1</t>
  </si>
  <si>
    <t>American Indian or Alaska Native</t>
  </si>
  <si>
    <t>HOME</t>
  </si>
  <si>
    <t>CB</t>
  </si>
  <si>
    <t>OTHER</t>
  </si>
  <si>
    <t>Asian</t>
  </si>
  <si>
    <t xml:space="preserve"> Hispanic/Latino</t>
  </si>
  <si>
    <t xml:space="preserve"> American Indian or Alaska Native</t>
  </si>
  <si>
    <t>Black or African American</t>
  </si>
  <si>
    <t xml:space="preserve"> Asian</t>
  </si>
  <si>
    <t xml:space="preserve"> Black or African American</t>
  </si>
  <si>
    <t>Hispanic/Latino</t>
  </si>
  <si>
    <t xml:space="preserve"> Native Hawaiian or Other Pacific Islander</t>
  </si>
  <si>
    <t>White</t>
  </si>
  <si>
    <t>Native Hawaiian or Other Pacific Islander</t>
  </si>
  <si>
    <t>Two or more races</t>
  </si>
  <si>
    <t>7.</t>
  </si>
  <si>
    <t>B2. Race/Ethnicity of Children, Ages 3 or Older</t>
  </si>
  <si>
    <t>ERROR MESSAGES FOR SECTION B2</t>
  </si>
  <si>
    <t>8.</t>
  </si>
  <si>
    <t>9.</t>
  </si>
  <si>
    <t>10.</t>
  </si>
  <si>
    <t>11.</t>
  </si>
  <si>
    <t>12.</t>
  </si>
  <si>
    <t>13.</t>
  </si>
  <si>
    <t>14.</t>
  </si>
  <si>
    <t>Section C: Child Count by Gender</t>
  </si>
  <si>
    <t>ERROR MESSAGES FOR SECTION C1</t>
  </si>
  <si>
    <t>C1. Gender of Infants and Toddlers, Ages Birth through 2, Receiving Early Intervention Services</t>
  </si>
  <si>
    <t>Gender</t>
  </si>
  <si>
    <t>Count</t>
  </si>
  <si>
    <t>Female</t>
  </si>
  <si>
    <t xml:space="preserve">X    </t>
  </si>
  <si>
    <t>Male</t>
  </si>
  <si>
    <t>Total (Birth through 2)</t>
  </si>
  <si>
    <t xml:space="preserve">
</t>
  </si>
  <si>
    <t>C2. Gender of Children, Ages 3 or Older, Receiving Early Intervention Services</t>
  </si>
  <si>
    <t>ERROR MESSAGES FOR SECTION C2</t>
  </si>
  <si>
    <t xml:space="preserve">
</t>
  </si>
  <si>
    <t>Total (3 or Older)</t>
  </si>
  <si>
    <t>Section D: At Risk Child Count</t>
  </si>
  <si>
    <t>Has your state elected under 20 U.S.C. 1432(5)(B)(i) to serve children under the age of three and at risk of having substantial delays if early intervention services are not provided?</t>
  </si>
  <si>
    <t>ERROR MESSAGES FOR SECTION D</t>
  </si>
  <si>
    <t>Percentages</t>
  </si>
  <si>
    <t>Birth to 1</t>
  </si>
  <si>
    <t>1 to 2</t>
  </si>
  <si>
    <t>2 to 3</t>
  </si>
  <si>
    <t>symbol</t>
  </si>
  <si>
    <t>decimal</t>
  </si>
  <si>
    <t>letters</t>
  </si>
  <si>
    <t>Section E: Cumulative Child Count by Race/Ethnicity and Gender, Ages Birth through 2</t>
  </si>
  <si>
    <t>Current Date</t>
  </si>
  <si>
    <t>Current Year</t>
  </si>
  <si>
    <t>Prior Y1</t>
  </si>
  <si>
    <t>Prior Y2</t>
  </si>
  <si>
    <t>Prior Y3</t>
  </si>
  <si>
    <t>364 or 365 days?</t>
  </si>
  <si>
    <t>Enter the start (From) and end (To) dates for your state's 12-month cumulative count period in the mm/dd/yyyy format.</t>
  </si>
  <si>
    <t>The "from" date must be less than the "to" date.</t>
  </si>
  <si>
    <t xml:space="preserve">E1. </t>
  </si>
  <si>
    <t xml:space="preserve"> Cumulative Count of Infants and Toddlers by Race/Ethnicity</t>
  </si>
  <si>
    <t>ERROR MESSAGES FOR SECTION E1 AND E2</t>
  </si>
  <si>
    <t>Section A</t>
  </si>
  <si>
    <t>E2.</t>
  </si>
  <si>
    <t xml:space="preserve"> Cumulative Count of Infants and Toddlers by Gender</t>
  </si>
  <si>
    <t xml:space="preserve">Year-to-Year Change </t>
  </si>
  <si>
    <t>Child Count</t>
  </si>
  <si>
    <t>Section</t>
  </si>
  <si>
    <t>Prior Year</t>
  </si>
  <si>
    <t>Difference</t>
  </si>
  <si>
    <t>% Change</t>
  </si>
  <si>
    <t>Section A - Birth through 2 Total by Home</t>
  </si>
  <si>
    <t>Section A - Birth through 2 Total by Community</t>
  </si>
  <si>
    <t>Section A - Birth through 2 Total by Other Setting</t>
  </si>
  <si>
    <t>Section A - 3 and Older Total by Home</t>
  </si>
  <si>
    <t>Section A - 3 and Older Total by Community</t>
  </si>
  <si>
    <t>Section A - 3 and Older Total by Other Setting</t>
  </si>
  <si>
    <t>Section A - Total Birth to 1</t>
  </si>
  <si>
    <t>Section A - Totals 1 to 2</t>
  </si>
  <si>
    <t>Section A - Totals 2 to 3</t>
  </si>
  <si>
    <t>Section B - Total Hispanic/Latino</t>
  </si>
  <si>
    <t>Section B - Total Asian</t>
  </si>
  <si>
    <t>Section B - Total Black or African American</t>
  </si>
  <si>
    <t>Section B - Total Native Hawaiian or Other Pacific Islander</t>
  </si>
  <si>
    <t>Section B - Total White</t>
  </si>
  <si>
    <t>Section B - Total Two or More Races</t>
  </si>
  <si>
    <t>Section D - Total Birth to 1</t>
  </si>
  <si>
    <t>Section D - Totals 1 to 2</t>
  </si>
  <si>
    <t>Section D - Totals 2 to 3</t>
  </si>
  <si>
    <t>Section E - Total Hispanic/Latino</t>
  </si>
  <si>
    <t>Section E - Total Asian</t>
  </si>
  <si>
    <t>Section E - Total Black or African American</t>
  </si>
  <si>
    <t>Section E - Total Native Hawaiian or Other Pacific Islander</t>
  </si>
  <si>
    <t>Section E - Total Two or More Races</t>
  </si>
  <si>
    <r>
      <rPr>
        <b/>
        <sz val="14"/>
        <color theme="8" tint="-0.499984740745262"/>
        <rFont val="Calibri"/>
        <family val="2"/>
        <scheme val="minor"/>
      </rPr>
      <t>EDPass File Header Directions:</t>
    </r>
    <r>
      <rPr>
        <sz val="14"/>
        <color theme="8" tint="-0.499984740745262"/>
        <rFont val="Calibri"/>
        <family val="2"/>
        <scheme val="minor"/>
      </rPr>
      <t xml:space="preserve"> </t>
    </r>
  </si>
  <si>
    <r>
      <rPr>
        <b/>
        <sz val="12"/>
        <color theme="1"/>
        <rFont val="Calibri"/>
        <family val="2"/>
        <scheme val="minor"/>
      </rPr>
      <t xml:space="preserve">(1) </t>
    </r>
    <r>
      <rPr>
        <sz val="12"/>
        <color theme="1"/>
        <rFont val="Calibri"/>
        <family val="2"/>
        <scheme val="minor"/>
      </rPr>
      <t>Please select your state name from the state drop-down list below to create the file header required for your state's Part C Child Count and Settings data files--EDPass FS902, FS903, FS904, and FS905. The Child Count Year field is calculated from the date entered at the top of the Section A-CC &amp; Settings by Age tab (cell H4). The Cumulative Count Year field is calculated from the dates entered at the top of the Section E-Cumulative CC tab (cells C8 and E8).</t>
    </r>
  </si>
  <si>
    <t>State:</t>
  </si>
  <si>
    <t>Helper Table and Cells</t>
  </si>
  <si>
    <r>
      <rPr>
        <b/>
        <sz val="12"/>
        <color theme="1"/>
        <rFont val="Calibri"/>
        <family val="2"/>
        <scheme val="minor"/>
      </rPr>
      <t>(2)</t>
    </r>
    <r>
      <rPr>
        <sz val="12"/>
        <color theme="1"/>
        <rFont val="Calibri"/>
        <family val="2"/>
        <scheme val="minor"/>
      </rPr>
      <t xml:space="preserve"> You will use the file names generated in cells B9 through B12 below for completing steps C through F in the file preparation directions below.</t>
    </r>
  </si>
  <si>
    <t>STATE</t>
  </si>
  <si>
    <t>ANSI_CODE</t>
  </si>
  <si>
    <t>STATE_ABBREV</t>
  </si>
  <si>
    <t>YEAR</t>
  </si>
  <si>
    <t>FILE NAME</t>
  </si>
  <si>
    <t>FS902 file name:</t>
  </si>
  <si>
    <t>- Select State -</t>
  </si>
  <si>
    <t>x</t>
  </si>
  <si>
    <t xml:space="preserve">- Select Year - </t>
  </si>
  <si>
    <t>FS903 file name:</t>
  </si>
  <si>
    <t>ALABAMA</t>
  </si>
  <si>
    <t>01</t>
  </si>
  <si>
    <t>AL</t>
  </si>
  <si>
    <t>2023-2024</t>
  </si>
  <si>
    <t>FS904 file name:</t>
  </si>
  <si>
    <t>ALASKA</t>
  </si>
  <si>
    <t>02</t>
  </si>
  <si>
    <t>AK</t>
  </si>
  <si>
    <t>2024-2025</t>
  </si>
  <si>
    <t>ANSI CODE</t>
  </si>
  <si>
    <t>FS905 file name:</t>
  </si>
  <si>
    <t>AMERICAN SAMOA</t>
  </si>
  <si>
    <t>AS</t>
  </si>
  <si>
    <t>2025-2026</t>
  </si>
  <si>
    <t>ARIZONA</t>
  </si>
  <si>
    <t>04</t>
  </si>
  <si>
    <t>AZ</t>
  </si>
  <si>
    <t>2026-2027</t>
  </si>
  <si>
    <t>Directions for building your state's FS902, FS903, FS904, and FS905 files for submission in EDPass:</t>
  </si>
  <si>
    <t>ARKANSAS</t>
  </si>
  <si>
    <t>05</t>
  </si>
  <si>
    <t>AR</t>
  </si>
  <si>
    <t>2027-2028</t>
  </si>
  <si>
    <t>CALIFORNIA</t>
  </si>
  <si>
    <t>06</t>
  </si>
  <si>
    <t>CA</t>
  </si>
  <si>
    <t>2028-2029</t>
  </si>
  <si>
    <r>
      <rPr>
        <b/>
        <sz val="12"/>
        <color theme="1"/>
        <rFont val="Calibri"/>
        <family val="2"/>
        <scheme val="minor"/>
      </rPr>
      <t>(A)</t>
    </r>
    <r>
      <rPr>
        <sz val="12"/>
        <color theme="1"/>
        <rFont val="Calibri"/>
        <family val="2"/>
        <scheme val="minor"/>
      </rPr>
      <t xml:space="preserve"> If your state has elected under 20 U.S.C. 1432(5)(B)(ii) and 1435(c) to provide parents the choice of, and the child’s parent has consented to their child, for children ages 3 and older, then your state must submit EDPass </t>
    </r>
    <r>
      <rPr>
        <b/>
        <sz val="12"/>
        <color theme="1"/>
        <rFont val="Calibri"/>
        <family val="2"/>
        <scheme val="minor"/>
      </rPr>
      <t>FS903</t>
    </r>
    <r>
      <rPr>
        <sz val="12"/>
        <color theme="1"/>
        <rFont val="Calibri"/>
        <family val="2"/>
        <scheme val="minor"/>
      </rPr>
      <t xml:space="preserve">. 
If your state has elected under 20 U.S.C. 1432(5)(B)(i) to serve children under the age of three and at risk of having substantial delays if early intervention services are not provided, then your state must submit EDPass </t>
    </r>
    <r>
      <rPr>
        <b/>
        <sz val="12"/>
        <color theme="1"/>
        <rFont val="Calibri"/>
        <family val="2"/>
        <scheme val="minor"/>
      </rPr>
      <t>FS904</t>
    </r>
    <r>
      <rPr>
        <sz val="12"/>
        <color theme="1"/>
        <rFont val="Calibri"/>
        <family val="2"/>
        <scheme val="minor"/>
      </rPr>
      <t>.</t>
    </r>
  </si>
  <si>
    <t>COLORADO</t>
  </si>
  <si>
    <t>08</t>
  </si>
  <si>
    <t>CO</t>
  </si>
  <si>
    <t>2029-2030</t>
  </si>
  <si>
    <r>
      <rPr>
        <b/>
        <sz val="12"/>
        <color theme="1"/>
        <rFont val="Calibri"/>
        <family val="2"/>
        <scheme val="minor"/>
      </rPr>
      <t>(B)</t>
    </r>
    <r>
      <rPr>
        <sz val="12"/>
        <color theme="1"/>
        <rFont val="Calibri"/>
        <family val="2"/>
        <scheme val="minor"/>
      </rPr>
      <t xml:space="preserve"> Before completing the next steps to prepare your Part C Child Count and Settings files for upload in EDPass, please carefully review your data to ensure that all errors have been resolved. If any  warning messages (highlighted in yellow) are displayed in any of the data entry sheets (Sections A-E), please either resolve the warning by revising your data or, if the data are accurate, be prepared to address the warning by entering a data note in EDPass. See examples of errors and warnings in Figures 1 and 2.</t>
    </r>
  </si>
  <si>
    <t>MAINE</t>
  </si>
  <si>
    <t>ME</t>
  </si>
  <si>
    <t>Figure 1.</t>
  </si>
  <si>
    <t>MARYLAND</t>
  </si>
  <si>
    <t>MD</t>
  </si>
  <si>
    <t>MASSACHUSETTS</t>
  </si>
  <si>
    <t>MA</t>
  </si>
  <si>
    <t>Figure 2.</t>
  </si>
  <si>
    <t>MICHIGAN</t>
  </si>
  <si>
    <t>MI</t>
  </si>
  <si>
    <t>MISSOURI</t>
  </si>
  <si>
    <t>MO</t>
  </si>
  <si>
    <r>
      <rPr>
        <b/>
        <sz val="12"/>
        <color theme="1"/>
        <rFont val="Calibri"/>
        <family val="2"/>
        <scheme val="minor"/>
      </rPr>
      <t>(C)</t>
    </r>
    <r>
      <rPr>
        <sz val="12"/>
        <color theme="1"/>
        <rFont val="Calibri"/>
        <family val="2"/>
        <scheme val="minor"/>
      </rPr>
      <t xml:space="preserve"> Go to the file name field (cell C10, C11, C12, or C13) in this tab that corresponds with the EDPass file you are building (Figure 3). Copy the file name.</t>
    </r>
  </si>
  <si>
    <t>MONTANA</t>
  </si>
  <si>
    <t>MT</t>
  </si>
  <si>
    <t>Figure 3.</t>
  </si>
  <si>
    <t>NEBRASKA</t>
  </si>
  <si>
    <t>NE</t>
  </si>
  <si>
    <t>NEVADA</t>
  </si>
  <si>
    <t>NV</t>
  </si>
  <si>
    <r>
      <rPr>
        <b/>
        <sz val="12"/>
        <color theme="1"/>
        <rFont val="Calibri"/>
        <family val="2"/>
        <scheme val="minor"/>
      </rPr>
      <t>(D)</t>
    </r>
    <r>
      <rPr>
        <sz val="12"/>
        <color theme="1"/>
        <rFont val="Calibri"/>
        <family val="2"/>
        <scheme val="minor"/>
      </rPr>
      <t xml:space="preserve"> For FS902, click on the </t>
    </r>
    <r>
      <rPr>
        <b/>
        <sz val="12"/>
        <color theme="1"/>
        <rFont val="Calibri"/>
        <family val="2"/>
        <scheme val="minor"/>
      </rPr>
      <t>EDPass FS902-Ages Birth-2</t>
    </r>
    <r>
      <rPr>
        <sz val="12"/>
        <color theme="1"/>
        <rFont val="Calibri"/>
        <family val="2"/>
        <scheme val="minor"/>
      </rPr>
      <t xml:space="preserve"> tab. Click on cell C1. Using "Paste Value" option in the Paste menu, paste the file name in cell C1 (Figure 4).</t>
    </r>
  </si>
  <si>
    <t>NEW HAMPSHIRE</t>
  </si>
  <si>
    <t>NH</t>
  </si>
  <si>
    <t>Figure 4.</t>
  </si>
  <si>
    <t>NEW JERSEY</t>
  </si>
  <si>
    <t>NJ</t>
  </si>
  <si>
    <t>NEW MEXICO</t>
  </si>
  <si>
    <t>NM</t>
  </si>
  <si>
    <r>
      <rPr>
        <b/>
        <sz val="12"/>
        <color theme="1"/>
        <rFont val="Calibri"/>
        <family val="2"/>
        <scheme val="minor"/>
      </rPr>
      <t>(E)</t>
    </r>
    <r>
      <rPr>
        <sz val="12"/>
        <color theme="1"/>
        <rFont val="Calibri"/>
        <family val="2"/>
        <scheme val="minor"/>
      </rPr>
      <t xml:space="preserve"> Keeping your cursor in the same cell, copy cell C1 (the same cell you pasted into in step D). (Figure 5)</t>
    </r>
  </si>
  <si>
    <t>NEW YORK</t>
  </si>
  <si>
    <t>NY</t>
  </si>
  <si>
    <t xml:space="preserve">    Figure 5. </t>
  </si>
  <si>
    <t>NORTH CAROLINA</t>
  </si>
  <si>
    <t>NC</t>
  </si>
  <si>
    <t>NORTH DAKOTA</t>
  </si>
  <si>
    <t>ND</t>
  </si>
  <si>
    <r>
      <rPr>
        <b/>
        <sz val="12"/>
        <color theme="1"/>
        <rFont val="Calibri"/>
        <family val="2"/>
        <scheme val="minor"/>
      </rPr>
      <t>(F)</t>
    </r>
    <r>
      <rPr>
        <sz val="12"/>
        <color theme="1"/>
        <rFont val="Calibri"/>
        <family val="2"/>
        <scheme val="minor"/>
      </rPr>
      <t xml:space="preserve"> Click on Save As and paste the file name copied from cell C1 into into the file name field. Next, click on the Save as type dropdown list and select CSV(Comma delimited) (*.csv). Then click Save. (Figure 6)
</t>
    </r>
    <r>
      <rPr>
        <b/>
        <sz val="12"/>
        <color rgb="FFC00000"/>
        <rFont val="Calibri"/>
        <family val="2"/>
        <scheme val="minor"/>
      </rPr>
      <t>**Make sure to save this file in a location that is easy to find.**</t>
    </r>
  </si>
  <si>
    <t>NORTHERN MARIANAS</t>
  </si>
  <si>
    <t>MP</t>
  </si>
  <si>
    <r>
      <rPr>
        <i/>
        <sz val="12"/>
        <color theme="1"/>
        <rFont val="Calibri"/>
        <family val="2"/>
        <scheme val="minor"/>
      </rPr>
      <t>Figure 6</t>
    </r>
    <r>
      <rPr>
        <sz val="12"/>
        <color theme="1"/>
        <rFont val="Calibri"/>
        <family val="2"/>
        <scheme val="minor"/>
      </rPr>
      <t>.</t>
    </r>
  </si>
  <si>
    <t>OHIO</t>
  </si>
  <si>
    <t>OH</t>
  </si>
  <si>
    <t>OKLAHOMA</t>
  </si>
  <si>
    <t>OK</t>
  </si>
  <si>
    <t>OREGON</t>
  </si>
  <si>
    <t>OR</t>
  </si>
  <si>
    <r>
      <rPr>
        <b/>
        <sz val="12"/>
        <color theme="1"/>
        <rFont val="Calibri"/>
        <family val="2"/>
        <scheme val="minor"/>
      </rPr>
      <t xml:space="preserve">(G) </t>
    </r>
    <r>
      <rPr>
        <sz val="12"/>
        <color theme="1"/>
        <rFont val="Calibri"/>
        <family val="2"/>
        <scheme val="minor"/>
      </rPr>
      <t>After you click the Save button, you will receive a pop-up message in Excel: "The selected file type does not support workbooks that contain multiple sheets." (Figure 7.a) Click "OK." Then click "Save." (Figure 7.b) You will save only the current active sheet and prepare it for uploading into EDPass.</t>
    </r>
  </si>
  <si>
    <t>PENNSYLVANIA</t>
  </si>
  <si>
    <t>PA</t>
  </si>
  <si>
    <t>Figure 7.a.</t>
  </si>
  <si>
    <t>PUERTO RICO</t>
  </si>
  <si>
    <t>PR</t>
  </si>
  <si>
    <t>RHODE ISLAND</t>
  </si>
  <si>
    <t>RI</t>
  </si>
  <si>
    <t>Figure 7.b.</t>
  </si>
  <si>
    <t>SOUTH CAROLINA</t>
  </si>
  <si>
    <t>SC</t>
  </si>
  <si>
    <t>SOUTH DAKOTA</t>
  </si>
  <si>
    <t>SD</t>
  </si>
  <si>
    <r>
      <rPr>
        <b/>
        <sz val="12"/>
        <color theme="1"/>
        <rFont val="Calibri"/>
        <family val="2"/>
        <scheme val="minor"/>
      </rPr>
      <t>(H)</t>
    </r>
    <r>
      <rPr>
        <sz val="12"/>
        <color theme="1"/>
        <rFont val="Calibri"/>
        <family val="2"/>
        <scheme val="minor"/>
      </rPr>
      <t xml:space="preserve"> Close this file by clicking the red "X" in the upper right corner.</t>
    </r>
  </si>
  <si>
    <t>TENNESSEE</t>
  </si>
  <si>
    <t>TN</t>
  </si>
  <si>
    <r>
      <rPr>
        <b/>
        <sz val="12"/>
        <color theme="1"/>
        <rFont val="Calibri"/>
        <family val="2"/>
        <scheme val="minor"/>
      </rPr>
      <t>(I)</t>
    </r>
    <r>
      <rPr>
        <sz val="12"/>
        <color theme="1"/>
        <rFont val="Calibri"/>
        <family val="2"/>
        <scheme val="minor"/>
      </rPr>
      <t xml:space="preserve"> Locate the CSV version of the file you saved in step F. Right click on the file to select "Open with" then select "Notepad." (Figure 8)
If "Notepad" is not listed in the "Open with" dropdown menu, then select "Edit in Notepad" or  "Show more options" at the bottom of the list and click on "Notepad" or another text editor app.</t>
    </r>
  </si>
  <si>
    <t>TEXAS</t>
  </si>
  <si>
    <t>TX</t>
  </si>
  <si>
    <t xml:space="preserve">             Figure 8.</t>
  </si>
  <si>
    <t>UTAH</t>
  </si>
  <si>
    <t>UT</t>
  </si>
  <si>
    <t>VERMONT</t>
  </si>
  <si>
    <t>VT</t>
  </si>
  <si>
    <t>WASHINGTON</t>
  </si>
  <si>
    <t>WA</t>
  </si>
  <si>
    <t xml:space="preserve"> Figure 9.a. </t>
  </si>
  <si>
    <t>WEST VIRGINIA</t>
  </si>
  <si>
    <t>WV</t>
  </si>
  <si>
    <t>WISCONSIN</t>
  </si>
  <si>
    <t>WI</t>
  </si>
  <si>
    <t xml:space="preserve">Figure 9.b. </t>
  </si>
  <si>
    <t>WYOMING</t>
  </si>
  <si>
    <t>WY</t>
  </si>
  <si>
    <r>
      <rPr>
        <b/>
        <sz val="11"/>
        <color theme="1"/>
        <rFont val="Calibri"/>
        <family val="2"/>
        <scheme val="minor"/>
      </rPr>
      <t>(K)</t>
    </r>
    <r>
      <rPr>
        <sz val="11"/>
        <color theme="1"/>
        <rFont val="Calibri"/>
        <family val="2"/>
        <scheme val="minor"/>
      </rPr>
      <t xml:space="preserve"> In Notepad (or other text editor app you chose to use) select "File" and click "Save" (or Ctrl+S) to save the changes you made. (Figure 10)</t>
    </r>
  </si>
  <si>
    <t xml:space="preserve">Figure 10. </t>
  </si>
  <si>
    <r>
      <rPr>
        <b/>
        <sz val="12"/>
        <color theme="1"/>
        <rFont val="Calibri"/>
        <family val="2"/>
        <scheme val="minor"/>
      </rPr>
      <t>(L)</t>
    </r>
    <r>
      <rPr>
        <sz val="12"/>
        <color theme="1"/>
        <rFont val="Calibri"/>
        <family val="2"/>
        <scheme val="minor"/>
      </rPr>
      <t xml:space="preserve"> Repeat steps C through K (above) to build the additional Part C Child Count and Settings EDPass files your state is required to submit (FS903, FS904, and/or FS905). </t>
    </r>
  </si>
  <si>
    <r>
      <t>(M)</t>
    </r>
    <r>
      <rPr>
        <sz val="12"/>
        <rFont val="Calibri"/>
        <family val="2"/>
        <scheme val="minor"/>
      </rPr>
      <t xml:space="preserve"> Your state's Part C Child Count files are now ready to be uploaded in EDPass. Use the link below to login to EDPass to upload and submit your Part C Child Count files. </t>
    </r>
  </si>
  <si>
    <t>https://edpass.ed.gov/auth/login/</t>
  </si>
  <si>
    <t>************************************</t>
  </si>
  <si>
    <t>SEA INFANT TODD IDEA C EI</t>
  </si>
  <si>
    <t>Part C FS902 Child Count</t>
  </si>
  <si>
    <t>INFNTSTDLRSEI</t>
  </si>
  <si>
    <t>AGEB</t>
  </si>
  <si>
    <t>H</t>
  </si>
  <si>
    <t>N</t>
  </si>
  <si>
    <t>CMNTYBSDSTNG</t>
  </si>
  <si>
    <t>OTHRSTNG</t>
  </si>
  <si>
    <t>AGE1</t>
  </si>
  <si>
    <t>AGE2</t>
  </si>
  <si>
    <t>AM7</t>
  </si>
  <si>
    <t>AS7</t>
  </si>
  <si>
    <t>BL7</t>
  </si>
  <si>
    <t>HI7</t>
  </si>
  <si>
    <t>PI7</t>
  </si>
  <si>
    <t>MU7</t>
  </si>
  <si>
    <t>WH7</t>
  </si>
  <si>
    <t>F</t>
  </si>
  <si>
    <t>M</t>
  </si>
  <si>
    <t>Y</t>
  </si>
  <si>
    <t>SEA CHILD IDEA C CONT EI</t>
  </si>
  <si>
    <t>Part C FS903 Continuing in EI</t>
  </si>
  <si>
    <t>CHLDRNCONTEI</t>
  </si>
  <si>
    <t>AGE3</t>
  </si>
  <si>
    <t>AGE4</t>
  </si>
  <si>
    <t>AGE5</t>
  </si>
  <si>
    <t>SEA AT RISK INFANT TODD IDEA C</t>
  </si>
  <si>
    <t>Part C FS904 At Risk</t>
  </si>
  <si>
    <t>ATRSKIT</t>
  </si>
  <si>
    <t>SEA INFANT TODD IDEA C CMLT</t>
  </si>
  <si>
    <t>Part C FS905 Cumulative Count</t>
  </si>
  <si>
    <t>INFNTSTDLRCMLT</t>
  </si>
  <si>
    <t xml:space="preserve">    From pages 29 and 30 of the February 2022 version of the EMAPS User Guide for this data submission.</t>
  </si>
  <si>
    <t>Section B</t>
  </si>
  <si>
    <t>Section C</t>
  </si>
  <si>
    <t>Section D</t>
  </si>
  <si>
    <t>Section E</t>
  </si>
  <si>
    <r>
      <rPr>
        <sz val="11"/>
        <color theme="10"/>
        <rFont val="Calibri"/>
        <family val="2"/>
        <scheme val="minor"/>
      </rPr>
      <t xml:space="preserve">    </t>
    </r>
    <r>
      <rPr>
        <u/>
        <sz val="11"/>
        <color theme="10"/>
        <rFont val="Calibri"/>
        <family val="2"/>
        <scheme val="minor"/>
      </rPr>
      <t>https://www2.ed.gov/about/inits/ed/edfacts/emaps-idea-part-c-child-count-user-guide.pdf</t>
    </r>
  </si>
  <si>
    <t xml:space="preserve"> To complete all the EMAPS edit checks for Part C Child Count and Settings </t>
  </si>
  <si>
    <t>A1</t>
  </si>
  <si>
    <t>C1</t>
  </si>
  <si>
    <t>data entered in this edit check tool, please complete the following checks:</t>
  </si>
  <si>
    <t xml:space="preserve">1.  To check for blank cells in all of the required cells in Sections A </t>
  </si>
  <si>
    <t>YES</t>
  </si>
  <si>
    <t xml:space="preserve">     through E, click on the "Click to check for blank cells" button.</t>
  </si>
  <si>
    <t>B1</t>
  </si>
  <si>
    <t>C2</t>
  </si>
  <si>
    <t>D</t>
  </si>
  <si>
    <t>E1</t>
  </si>
  <si>
    <t xml:space="preserve">2.  Data entry cells in Sections A1, B1, C1, D, E1, and E2 should not </t>
  </si>
  <si>
    <t>A2</t>
  </si>
  <si>
    <t xml:space="preserve">     contain "NA." To check those cells for "NA", click on the "Click</t>
  </si>
  <si>
    <t xml:space="preserve">     to check for 'NA'" button.</t>
  </si>
  <si>
    <t>E2</t>
  </si>
  <si>
    <t>3.  Click button XXXX to check total counts of infants and toddlers</t>
  </si>
  <si>
    <t xml:space="preserve">     across Sections A through E.</t>
  </si>
  <si>
    <t>B2</t>
  </si>
  <si>
    <t>Failed Edit Checks</t>
  </si>
  <si>
    <t>• A negative integer is entered into a field;</t>
  </si>
  <si>
    <t>EMAPS rule - 12 month reporting period &lt;From or To&gt; year is not current year or two prior years. (previous version said "are not 2018, 2019, 2020, or 2021)</t>
  </si>
  <si>
    <t>• A decimal number is entered into a field;</t>
  </si>
  <si>
    <t>• A special character is entered into a field;</t>
  </si>
  <si>
    <t>• A required data entry field has not been populated on any of the data entry forms;</t>
  </si>
  <si>
    <t>• An unacceptable letter code is entered into a field; or</t>
  </si>
  <si>
    <t>• NA is entered into a field, when not an accepted value.</t>
  </si>
  <si>
    <t>Edit Check Warnings</t>
  </si>
  <si>
    <t>• The Child Count Date is not between October 1, 2021 and December 1, 2021</t>
  </si>
  <si>
    <t>(inclusive);</t>
  </si>
  <si>
    <t>• The total count of Infants and Toddlers by Age in Home setting does not equal</t>
  </si>
  <si>
    <t>the total Infants and Toddlers by Race/Ethnicity in Home setting</t>
  </si>
  <si>
    <t>• The total count of Infants and Toddlers by Age in Community setting does not</t>
  </si>
  <si>
    <t>equal the total Infants and Toddlers by Race in Community setting;</t>
  </si>
  <si>
    <t>• The total count of Infants and Toddlers by Age in Other setting does not equal</t>
  </si>
  <si>
    <t>the total Infants and Toddlers by Race in Other setting;</t>
  </si>
  <si>
    <t>• The total count of Children by Age in Home setting does not equal the total</t>
  </si>
  <si>
    <t>Children by Race in Home setting;</t>
  </si>
  <si>
    <t>• The total count of Children by Age in Community setting does not equal the total</t>
  </si>
  <si>
    <t>Children by Race in Community setting;</t>
  </si>
  <si>
    <t>• The total count of Children by Age in Other setting does not equal the total</t>
  </si>
  <si>
    <t>Children by Race in Other setting;</t>
  </si>
  <si>
    <t>• The totals by Age group does not match the total by Race/Ethnicity;</t>
  </si>
  <si>
    <t>• The totals by Age group does not match the total by Gender;</t>
  </si>
  <si>
    <t>• The total by Race/Ethnicity does not match the total by Gender;</t>
  </si>
  <si>
    <t>• The total of At Risk by Age groups does not match the total of At Risk by</t>
  </si>
  <si>
    <t>Race/Ethnicity;</t>
  </si>
  <si>
    <t>• The timeframe for Cumulative Child Count does not equal one year;</t>
  </si>
  <si>
    <t>• The Cumulative Count of Infants and Toddlers receiving early intervention</t>
  </si>
  <si>
    <t>services by Race/Ethnicity does not equal the total Cumulative Count of Infants</t>
  </si>
  <si>
    <t>and Toddlers receiving early intervention services by Gender;</t>
  </si>
  <si>
    <t>• The Cumulative Count Infant/Toddler – R/E Total is less than or equal to Age</t>
  </si>
  <si>
    <t>Group/Setting: Birth thru 2 – Total; or</t>
  </si>
  <si>
    <t>• The date of the reference period for the Cumulative Count of Infant and</t>
  </si>
  <si>
    <t>Toddlers, birth through 2 who received early intervention services exceeds the</t>
  </si>
  <si>
    <t>last Wednesday of June for the reporting year.</t>
  </si>
  <si>
    <t xml:space="preserve">Total 
(Birth through 2) </t>
  </si>
  <si>
    <r>
      <rPr>
        <b/>
        <sz val="12"/>
        <color theme="1"/>
        <rFont val="Calibri"/>
        <family val="2"/>
        <scheme val="minor"/>
      </rPr>
      <t xml:space="preserve">(J) </t>
    </r>
    <r>
      <rPr>
        <sz val="12"/>
        <color theme="1"/>
        <rFont val="Calibri"/>
        <family val="2"/>
        <scheme val="minor"/>
      </rPr>
      <t>You have successfuly built your FS902 EDPass file. In Notepad, delete 8 of the 9 commas at the end of the first row in your FS902 (see Figures 9.a and 9.b). 
Leave one comma after the date (yyyy-yyyy) in the file header row (first row).</t>
    </r>
  </si>
  <si>
    <t xml:space="preserve">  To:    </t>
  </si>
  <si>
    <t xml:space="preserve"> From:</t>
  </si>
  <si>
    <t xml:space="preserve">Section E - Total American Indian or Alaska Native </t>
  </si>
  <si>
    <t xml:space="preserve">Section E - Total White </t>
  </si>
  <si>
    <t xml:space="preserve">Section B - Total American Indian or Alaska Native </t>
  </si>
  <si>
    <r>
      <t xml:space="preserve">Directions: </t>
    </r>
    <r>
      <rPr>
        <sz val="12"/>
        <color theme="1"/>
        <rFont val="Calibri"/>
        <family val="2"/>
        <scheme val="minor"/>
      </rPr>
      <t>To compare the data currently entered in this data tool to the prior year data for your state, enter the prior year exiting data into the orange data entry cells (cells B5 to B30) in the Child Count Prior Year column. If the count difference is equal to or greater than +/- 50 OR the percent change is equal to or greater than +/- 30%, the value will be highlighted in yellow. If the count difference is equal to or greater than +/- 50 AND the percent change is equal to or greater than +/- 30%, the value will be highlighted in red and a data note regarding the why the differences in both count and percent occurred must be entered in EDPass. This year-to-year comparison will be applied in EDPass next year when you upload your 2025-2026 data.</t>
    </r>
  </si>
  <si>
    <t>At Risk Infants and Toddlers, Ages Birth through 2 (these infants and toddlers should be included Sections A1 and B1)</t>
  </si>
  <si>
    <t>CONNECTICUT</t>
  </si>
  <si>
    <t>CT</t>
  </si>
  <si>
    <t>DELAWARE</t>
  </si>
  <si>
    <t>DE</t>
  </si>
  <si>
    <t>DISTRICT OF COLUMBIA</t>
  </si>
  <si>
    <t>11</t>
  </si>
  <si>
    <t>DC</t>
  </si>
  <si>
    <t>FLORIDA</t>
  </si>
  <si>
    <t>12</t>
  </si>
  <si>
    <t>FL</t>
  </si>
  <si>
    <t>GEORGIA</t>
  </si>
  <si>
    <t>13</t>
  </si>
  <si>
    <t>GA</t>
  </si>
  <si>
    <t>HAWAII</t>
  </si>
  <si>
    <t>15</t>
  </si>
  <si>
    <t>HI</t>
  </si>
  <si>
    <t>IDAHO</t>
  </si>
  <si>
    <t>16</t>
  </si>
  <si>
    <t>ID</t>
  </si>
  <si>
    <t>ILLINOIS</t>
  </si>
  <si>
    <t>17</t>
  </si>
  <si>
    <t>IL</t>
  </si>
  <si>
    <t>INDIANA</t>
  </si>
  <si>
    <t>18</t>
  </si>
  <si>
    <t>IN</t>
  </si>
  <si>
    <t>IOWA</t>
  </si>
  <si>
    <t>19</t>
  </si>
  <si>
    <t>IA</t>
  </si>
  <si>
    <t>KANSAS</t>
  </si>
  <si>
    <t>20</t>
  </si>
  <si>
    <t>KS</t>
  </si>
  <si>
    <t>KENTUCKY</t>
  </si>
  <si>
    <t>21</t>
  </si>
  <si>
    <t>KY</t>
  </si>
  <si>
    <t>LOUISIANA</t>
  </si>
  <si>
    <t>22</t>
  </si>
  <si>
    <t>LA</t>
  </si>
  <si>
    <t>MINNESOTA</t>
  </si>
  <si>
    <t>MN</t>
  </si>
  <si>
    <t>GUAM</t>
  </si>
  <si>
    <t>GU</t>
  </si>
  <si>
    <t>MISSISSIPPI</t>
  </si>
  <si>
    <t>MS</t>
  </si>
  <si>
    <t>VIRGIN ISLANDS</t>
  </si>
  <si>
    <t>VI</t>
  </si>
  <si>
    <t>VIRGINIA</t>
  </si>
  <si>
    <t>VA</t>
  </si>
  <si>
    <t>•  The reported Child Count date does not fall between October 1 and December 1, inclusive of those dates.</t>
  </si>
  <si>
    <t>•  A negative integer is entered into a field. Please enter positive, whole numbers only.</t>
  </si>
  <si>
    <t>•  A number containing a decimal is entered into a field. Please enter whole numbers only.</t>
  </si>
  <si>
    <t xml:space="preserve">•  A special character or a letter is entered in a field. Please enter only whole numbers or "M" for Missing. </t>
  </si>
  <si>
    <t xml:space="preserve">•  'NA' is not a valid value in Section A1. Please enter whole numbers only. </t>
  </si>
  <si>
    <t xml:space="preserve">•  The total for Section A1 - CC and Settings by Age is greater than or equal to Section E1 - Cumulative CC.
</t>
  </si>
  <si>
    <t>[PartC-CC036a], [PartC-CC036b], [PartC-CC036c]</t>
  </si>
  <si>
    <t xml:space="preserve">•  A negative integer is entered into a field. Please enter positive, whole numbers only. </t>
  </si>
  <si>
    <t xml:space="preserve">•  A number containing a decimal is entered into a field. Please enter whole numbers only. </t>
  </si>
  <si>
    <t>•  A special character or a letter is entered in a field. Please enter only whole numbers or "M" for Missing.</t>
  </si>
  <si>
    <t>[PartC-CC037a], [PartC-CC037b], [PartC-CC037c]</t>
  </si>
  <si>
    <t>•  NA has been entered in row 4 for Ages 3-4. NA is not a valid value for Ages 3 to 4.</t>
  </si>
  <si>
    <t>•  'NA' is not a valid value in Section B1. Please enter whole numbers only.</t>
  </si>
  <si>
    <t>•  The total by Race/Ethnicity in Section B1 does not match the total by Gender in Section C1.</t>
  </si>
  <si>
    <t>•  The total by Race/Ethnicity in Section B2 does not match the total by Gender in Section C2.</t>
  </si>
  <si>
    <t>•  'NA' is not a valid value in Section C1. Please enter whole numbers only.</t>
  </si>
  <si>
    <t xml:space="preserve">•  A response of “NA” was incorrectly reported as a value for At Risk Infants/Toddlers. Please resubmit with the correct response, “M.” </t>
  </si>
  <si>
    <t>•  The timeframe reported for cumulative child count does not equal one year.</t>
  </si>
  <si>
    <r>
      <t>•  'NA' is not a valid value in Sections E1 and E2. Please enter whole numbers only.</t>
    </r>
    <r>
      <rPr>
        <sz val="11"/>
        <color theme="8" tint="-0.499984740745262"/>
        <rFont val="Calibri"/>
        <family val="2"/>
        <scheme val="minor"/>
      </rPr>
      <t xml:space="preserve"> </t>
    </r>
  </si>
  <si>
    <t>•  The total for Section E - Cumulative CC is less than or equal to the total for Section A - CC and Settings by Age for ages birth through 2.</t>
  </si>
  <si>
    <t>•  If M (for Missing) is entered in any of the data entry cells, then an explanation regarding why data are Missing must be entered in EDPass. Data submissions with missing data elements are rated by OSEP as incomplete.</t>
  </si>
  <si>
    <t>•  The total number of infants and toddlers, ages birth through 2, by age in Section A1 does not equal the total number of infants and toddlers by gender Section C1. If data are not accurate, please correct the data.  If data are accurate, please create a data note for submission in EDPass explaining the difference.</t>
  </si>
  <si>
    <t>•  The total number of infants and toddlers, ages birth through 2, by age in Section A1 does not equal the total number of infants and toddlers by race/ethnicity in Section B1. If data are not accurate, please correct the data.  If data are accurate, please create a data note for submission in EDPass explaining the difference.</t>
  </si>
  <si>
    <t>•  The total number of children, ages 3 or older, by age in Section A2 does not equal the total number of children by race/ethnicity in Section B2. If data are not accurate as submitted, please resubmit.  If data are accurate, please submit a data note in EDPass explaining the difference.</t>
  </si>
  <si>
    <t xml:space="preserve">•  The total number of children, ages 3 or older, by age in Section A2 does not equal the total number of children by gender in Section C2. If data are not accurate as submitted, please resubmit.  If data are accurate, please submit a data note in EDPass explaining the difference. </t>
  </si>
  <si>
    <t>•  If M (for Missing) is entered in any of the data entry cells, then an explanation regarding why data are Missing must be entered in EDPass. Data submissions with missing data elements are rated by OSEP as incomplete. NA is a valid value in Section A2.</t>
  </si>
  <si>
    <t>•  The total number of infants and toddlers, ages birth through 2, by age in Section A1 does not equal the total number of infants and toddlers by gender in Section C1. If data are not accurate, please correct the data.  If data are accurate, please create a data note for submission in EDPass explaining the difference.</t>
  </si>
  <si>
    <t>•  The total number of infants and toddlers, ages birth through 2, by race/ethnicity in Section B1 does not equal the total number of infants and toddlers by gender in Section C1. If data are not accurate, please correct the data.  If data are accurate, please create a data note for submission in EDPass explaining the difference.</t>
  </si>
  <si>
    <t>•  If M (for Missing) is entered in any of the data entry cells, then an explanation regarding why data are Missing must be entered in EDPass. Data submissions with missing data elements are rated by OSEP as incomplete. NA is a valid value in Section C2.</t>
  </si>
  <si>
    <t>•  The total number of children, ages 3 or older, by age in Section A2 does not equal the total number of children by gender in Section C2. If data are not accurate, please correct the data.  If data are accurate, please create a data note for submission in EDPass explaining the difference.</t>
  </si>
  <si>
    <t>•  The total number of children, ages 3 or older, by race/ethnicity in Section B2 does not equal the total number of children by gender in Section C2. If data are not accurate, please correct the data.  If data are accurate, please create a data note for submission in EDPass explaining the difference.</t>
  </si>
  <si>
    <r>
      <t>•  For at risk infants and toddlers, ages birth through 2, the sum of counts reported for the three age categories does not equal the sum of the counts reported for the seven race/ethnicity categories. If data are not accurate as submitted, please resubmit. If data are accurate, please submit a data note in EDPass explaining the difference</t>
    </r>
    <r>
      <rPr>
        <b/>
        <sz val="11"/>
        <rFont val="Calibri"/>
        <family val="2"/>
        <scheme val="minor"/>
      </rPr>
      <t>.</t>
    </r>
  </si>
  <si>
    <t>•  For  the cumulative count of infants and toddlers, ages birth through 2, the sum of counts reported for the two gender categories does not equal the sum of the counts reported for the seven race/ethnicity categories. If data are not accurate as submitted, please resubmit.  If data are accurate, please submit a data note in EDPass explaining the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</si>
</sst>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51"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4"/>
      <color theme="1"/>
      <name val="Calibri"/>
      <family val="2"/>
      <scheme val="minor"/>
    </font>
    <font>
      <u/>
      <sz val="11"/>
      <color theme="10"/>
      <name val="Calibri"/>
      <family val="2"/>
      <scheme val="minor"/>
    </font>
    <font>
      <sz val="11"/>
      <color theme="0"/>
      <name val="Calibri"/>
      <family val="2"/>
      <scheme val="minor"/>
    </font>
    <font>
      <b/>
      <sz val="11"/>
      <color rgb="FF0070C0"/>
      <name val="Calibri"/>
      <family val="2"/>
      <scheme val="minor"/>
    </font>
    <font>
      <b/>
      <sz val="11"/>
      <color theme="4" tint="-0.249977111117893"/>
      <name val="Calibri"/>
      <family val="2"/>
      <scheme val="minor"/>
    </font>
    <font>
      <sz val="10"/>
      <color rgb="FFC00000"/>
      <name val="Arial"/>
      <family val="2"/>
    </font>
    <font>
      <sz val="8"/>
      <name val="Calibri"/>
      <family val="2"/>
      <scheme val="minor"/>
    </font>
    <font>
      <sz val="11"/>
      <name val="Calibri"/>
      <family val="2"/>
      <scheme val="minor"/>
    </font>
    <font>
      <b/>
      <sz val="14"/>
      <color theme="1"/>
      <name val="Calibri"/>
      <family val="2"/>
      <scheme val="minor"/>
    </font>
    <font>
      <b/>
      <sz val="12"/>
      <color theme="1"/>
      <name val="Calibri"/>
      <family val="2"/>
      <scheme val="minor"/>
    </font>
    <font>
      <sz val="11"/>
      <color theme="10"/>
      <name val="Calibri"/>
      <family val="2"/>
      <scheme val="minor"/>
    </font>
    <font>
      <i/>
      <sz val="12"/>
      <name val="Calibri"/>
      <family val="2"/>
      <scheme val="minor"/>
    </font>
    <font>
      <b/>
      <i/>
      <sz val="12"/>
      <name val="Calibri"/>
      <family val="2"/>
      <scheme val="minor"/>
    </font>
    <font>
      <i/>
      <u/>
      <sz val="12"/>
      <name val="Calibri"/>
      <family val="2"/>
      <scheme val="minor"/>
    </font>
    <font>
      <i/>
      <sz val="11"/>
      <color theme="1"/>
      <name val="Calibri"/>
      <family val="2"/>
      <scheme val="minor"/>
    </font>
    <font>
      <b/>
      <i/>
      <sz val="11"/>
      <color theme="1"/>
      <name val="Calibri"/>
      <family val="2"/>
      <scheme val="minor"/>
    </font>
    <font>
      <b/>
      <sz val="11"/>
      <name val="Calibri"/>
      <family val="2"/>
      <scheme val="minor"/>
    </font>
    <font>
      <i/>
      <u/>
      <sz val="11"/>
      <color theme="1"/>
      <name val="Calibri"/>
      <family val="2"/>
      <scheme val="minor"/>
    </font>
    <font>
      <sz val="12"/>
      <color theme="0"/>
      <name val="Calibri"/>
      <family val="2"/>
      <scheme val="minor"/>
    </font>
    <font>
      <b/>
      <sz val="12"/>
      <color theme="0"/>
      <name val="Calibri"/>
      <family val="2"/>
      <scheme val="minor"/>
    </font>
    <font>
      <b/>
      <sz val="18"/>
      <color theme="1"/>
      <name val="Calibri"/>
      <family val="2"/>
      <scheme val="minor"/>
    </font>
    <font>
      <b/>
      <sz val="20"/>
      <color theme="4" tint="-0.499984740745262"/>
      <name val="Calibri"/>
      <family val="2"/>
      <scheme val="minor"/>
    </font>
    <font>
      <sz val="10"/>
      <name val="Arial"/>
      <family val="2"/>
    </font>
    <font>
      <b/>
      <sz val="11"/>
      <color rgb="FF154578"/>
      <name val="Tahoma"/>
      <family val="2"/>
    </font>
    <font>
      <sz val="11"/>
      <color theme="8" tint="-0.499984740745262"/>
      <name val="Calibri"/>
      <family val="2"/>
      <scheme val="minor"/>
    </font>
    <font>
      <b/>
      <sz val="20"/>
      <color rgb="FFFF0000"/>
      <name val="Calibri"/>
      <family val="2"/>
      <scheme val="minor"/>
    </font>
    <font>
      <sz val="16"/>
      <color theme="1"/>
      <name val="Calibri"/>
      <family val="2"/>
      <scheme val="minor"/>
    </font>
    <font>
      <i/>
      <sz val="12"/>
      <color theme="1"/>
      <name val="Calibri"/>
      <family val="2"/>
      <scheme val="minor"/>
    </font>
    <font>
      <b/>
      <sz val="12"/>
      <color rgb="FFC00000"/>
      <name val="Calibri"/>
      <family val="2"/>
      <scheme val="minor"/>
    </font>
    <font>
      <b/>
      <sz val="12"/>
      <name val="Calibri"/>
      <family val="2"/>
      <scheme val="minor"/>
    </font>
    <font>
      <sz val="12"/>
      <name val="Calibri"/>
      <family val="2"/>
      <scheme val="minor"/>
    </font>
    <font>
      <b/>
      <sz val="12"/>
      <color theme="8" tint="-0.499984740745262"/>
      <name val="Calibri"/>
      <family val="2"/>
      <scheme val="minor"/>
    </font>
    <font>
      <u/>
      <sz val="12"/>
      <color theme="10"/>
      <name val="Calibri"/>
      <family val="2"/>
      <scheme val="minor"/>
    </font>
    <font>
      <b/>
      <sz val="11"/>
      <color theme="3"/>
      <name val="Calibri"/>
      <family val="2"/>
      <scheme val="minor"/>
    </font>
    <font>
      <sz val="11"/>
      <color theme="1"/>
      <name val="Arial"/>
      <family val="2"/>
    </font>
    <font>
      <b/>
      <sz val="11"/>
      <color theme="1"/>
      <name val="Arial"/>
      <family val="2"/>
    </font>
    <font>
      <u/>
      <sz val="11"/>
      <color rgb="FF3762AF"/>
      <name val="Arial"/>
      <family val="2"/>
    </font>
    <font>
      <b/>
      <sz val="12"/>
      <color theme="1"/>
      <name val="Arial"/>
      <family val="2"/>
    </font>
    <font>
      <u/>
      <sz val="11"/>
      <color rgb="FF0070C0"/>
      <name val="Arial"/>
      <family val="2"/>
    </font>
    <font>
      <b/>
      <u/>
      <sz val="11"/>
      <color rgb="FF0070C0"/>
      <name val="Arial"/>
      <family val="2"/>
    </font>
    <font>
      <i/>
      <sz val="11"/>
      <color theme="1"/>
      <name val="Arial"/>
      <family val="2"/>
    </font>
    <font>
      <b/>
      <sz val="14"/>
      <color theme="8" tint="-0.499984740745262"/>
      <name val="Calibri"/>
      <family val="2"/>
      <scheme val="minor"/>
    </font>
    <font>
      <sz val="14"/>
      <color theme="8" tint="-0.499984740745262"/>
      <name val="Calibri"/>
      <family val="2"/>
      <scheme val="minor"/>
    </font>
    <font>
      <i/>
      <sz val="11"/>
      <color rgb="FF595959"/>
      <name val="Calibri"/>
      <family val="2"/>
      <scheme val="minor"/>
    </font>
    <font>
      <sz val="8"/>
      <color rgb="FF000000"/>
      <name val="Segoe UI"/>
      <family val="2"/>
    </font>
    <font>
      <b/>
      <sz val="12"/>
      <color rgb="FF339966"/>
      <name val="Calibri"/>
      <family val="2"/>
    </font>
  </fonts>
  <fills count="16">
    <fill>
      <patternFill patternType="none"/>
    </fill>
    <fill>
      <patternFill patternType="gray125"/>
    </fill>
    <fill>
      <patternFill patternType="solid">
        <fgColor theme="8" tint="0.79998168889431442"/>
        <bgColor indexed="64"/>
      </patternFill>
    </fill>
    <fill>
      <patternFill patternType="solid">
        <fgColor rgb="FFF6BCD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8" tint="0.79998168889431442"/>
        <bgColor theme="8" tint="0.79998168889431442"/>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8"/>
      </left>
      <right style="thin">
        <color theme="8"/>
      </right>
      <top style="thin">
        <color theme="8"/>
      </top>
      <bottom style="thin">
        <color theme="8"/>
      </bottom>
      <diagonal/>
    </border>
    <border>
      <left style="thin">
        <color theme="8"/>
      </left>
      <right/>
      <top style="thin">
        <color theme="8"/>
      </top>
      <bottom/>
      <diagonal/>
    </border>
    <border>
      <left style="thin">
        <color theme="8"/>
      </left>
      <right style="thin">
        <color theme="8"/>
      </right>
      <top style="thin">
        <color theme="8"/>
      </top>
      <bottom/>
      <diagonal/>
    </border>
    <border>
      <left style="thin">
        <color theme="8"/>
      </left>
      <right/>
      <top style="medium">
        <color theme="8"/>
      </top>
      <bottom/>
      <diagonal/>
    </border>
    <border>
      <left style="thin">
        <color theme="8"/>
      </left>
      <right style="thin">
        <color theme="8"/>
      </right>
      <top style="medium">
        <color theme="8"/>
      </top>
      <bottom/>
      <diagonal/>
    </border>
    <border>
      <left style="thin">
        <color theme="8"/>
      </left>
      <right/>
      <top style="thin">
        <color theme="8"/>
      </top>
      <bottom style="thin">
        <color theme="8"/>
      </bottom>
      <diagonal/>
    </border>
    <border>
      <left/>
      <right/>
      <top/>
      <bottom style="medium">
        <color theme="4" tint="0.39997558519241921"/>
      </bottom>
      <diagonal/>
    </border>
    <border>
      <left/>
      <right/>
      <top/>
      <bottom style="medium">
        <color rgb="FF39B54A"/>
      </bottom>
      <diagonal/>
    </border>
    <border>
      <left/>
      <right/>
      <top style="medium">
        <color rgb="FF1F4E78"/>
      </top>
      <bottom/>
      <diagonal/>
    </border>
    <border>
      <left/>
      <right/>
      <top style="medium">
        <color rgb="FF39B54A"/>
      </top>
      <bottom style="medium">
        <color rgb="FF1F4E7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27" fillId="0" borderId="0"/>
    <xf numFmtId="0" fontId="38" fillId="0" borderId="56" applyNumberFormat="0" applyFill="0" applyAlignment="0" applyProtection="0"/>
  </cellStyleXfs>
  <cellXfs count="347">
    <xf numFmtId="0" fontId="0" fillId="0" borderId="0" xfId="0"/>
    <xf numFmtId="49" fontId="0" fillId="0" borderId="0" xfId="0" applyNumberFormat="1" applyAlignment="1">
      <alignment horizontal="right"/>
    </xf>
    <xf numFmtId="0" fontId="0" fillId="0" borderId="0" xfId="0" applyAlignment="1">
      <alignment wrapText="1"/>
    </xf>
    <xf numFmtId="49" fontId="0" fillId="0" borderId="0" xfId="0" applyNumberFormat="1"/>
    <xf numFmtId="0" fontId="0" fillId="0" borderId="0" xfId="0" applyAlignment="1">
      <alignment horizontal="right"/>
    </xf>
    <xf numFmtId="49" fontId="0" fillId="0" borderId="0" xfId="0" applyNumberFormat="1" applyAlignment="1">
      <alignment vertical="center"/>
    </xf>
    <xf numFmtId="0" fontId="0" fillId="0" borderId="0" xfId="0" applyAlignment="1">
      <alignment vertical="center"/>
    </xf>
    <xf numFmtId="0" fontId="0" fillId="0" borderId="0" xfId="0" applyAlignment="1">
      <alignment horizontal="left"/>
    </xf>
    <xf numFmtId="0" fontId="6" fillId="0" borderId="0" xfId="2"/>
    <xf numFmtId="0" fontId="0" fillId="0" borderId="8" xfId="0" applyBorder="1" applyAlignment="1">
      <alignment horizontal="center" wrapText="1"/>
    </xf>
    <xf numFmtId="0" fontId="0" fillId="0" borderId="9" xfId="0" applyBorder="1" applyAlignment="1">
      <alignment wrapText="1"/>
    </xf>
    <xf numFmtId="0" fontId="7" fillId="0" borderId="0" xfId="0" applyFont="1"/>
    <xf numFmtId="10" fontId="0" fillId="0" borderId="0" xfId="1" applyNumberFormat="1" applyFont="1" applyAlignment="1" applyProtection="1">
      <alignment horizontal="left"/>
    </xf>
    <xf numFmtId="0" fontId="0" fillId="0" borderId="0" xfId="0" applyProtection="1">
      <protection locked="0"/>
    </xf>
    <xf numFmtId="0" fontId="0" fillId="2" borderId="0" xfId="0" applyFill="1"/>
    <xf numFmtId="0" fontId="4" fillId="3" borderId="0" xfId="0" applyFont="1" applyFill="1"/>
    <xf numFmtId="0" fontId="0" fillId="3" borderId="0" xfId="0" applyFill="1"/>
    <xf numFmtId="0" fontId="4" fillId="4" borderId="0" xfId="0" applyFont="1" applyFill="1"/>
    <xf numFmtId="0" fontId="0" fillId="4" borderId="0" xfId="0" applyFill="1"/>
    <xf numFmtId="0" fontId="4" fillId="5" borderId="0" xfId="0" applyFont="1" applyFill="1"/>
    <xf numFmtId="0" fontId="0" fillId="5" borderId="0" xfId="0" applyFill="1"/>
    <xf numFmtId="0" fontId="10" fillId="3" borderId="0" xfId="0" applyFont="1" applyFill="1"/>
    <xf numFmtId="0" fontId="4" fillId="6" borderId="0" xfId="0" applyFont="1" applyFill="1"/>
    <xf numFmtId="0" fontId="0" fillId="6" borderId="0" xfId="0" applyFill="1"/>
    <xf numFmtId="14" fontId="0" fillId="0" borderId="0" xfId="0" applyNumberFormat="1"/>
    <xf numFmtId="49" fontId="14" fillId="0" borderId="0" xfId="0" applyNumberFormat="1" applyFont="1"/>
    <xf numFmtId="0" fontId="14" fillId="0" borderId="0" xfId="0" applyFont="1"/>
    <xf numFmtId="0" fontId="8" fillId="0" borderId="0" xfId="0" applyFont="1"/>
    <xf numFmtId="49" fontId="14" fillId="0" borderId="0" xfId="0" applyNumberFormat="1" applyFont="1" applyAlignment="1">
      <alignment horizontal="right"/>
    </xf>
    <xf numFmtId="1" fontId="0" fillId="0" borderId="0" xfId="0" applyNumberFormat="1" applyProtection="1">
      <protection locked="0"/>
    </xf>
    <xf numFmtId="0" fontId="0" fillId="9" borderId="0" xfId="0" applyFill="1"/>
    <xf numFmtId="16" fontId="0" fillId="8" borderId="0" xfId="0" applyNumberFormat="1" applyFill="1"/>
    <xf numFmtId="0" fontId="0" fillId="8" borderId="0" xfId="0" applyFill="1"/>
    <xf numFmtId="1" fontId="0" fillId="8" borderId="0" xfId="0" applyNumberFormat="1" applyFill="1"/>
    <xf numFmtId="0" fontId="0" fillId="8" borderId="0" xfId="0" applyFill="1" applyAlignment="1">
      <alignment horizontal="left"/>
    </xf>
    <xf numFmtId="0" fontId="0" fillId="8" borderId="0" xfId="0" quotePrefix="1" applyFill="1"/>
    <xf numFmtId="0" fontId="0" fillId="0" borderId="0" xfId="0" applyAlignment="1">
      <alignment vertical="top" wrapText="1"/>
    </xf>
    <xf numFmtId="0" fontId="0" fillId="8" borderId="0" xfId="0" applyFill="1" applyProtection="1">
      <protection locked="0"/>
    </xf>
    <xf numFmtId="0" fontId="0" fillId="9" borderId="0" xfId="0" applyFill="1" applyAlignment="1">
      <alignment vertical="top"/>
    </xf>
    <xf numFmtId="0" fontId="24" fillId="0" borderId="0" xfId="0" applyFont="1" applyAlignment="1">
      <alignment horizontal="left"/>
    </xf>
    <xf numFmtId="0" fontId="24" fillId="0" borderId="0" xfId="0" applyFont="1"/>
    <xf numFmtId="0" fontId="24" fillId="0" borderId="0" xfId="0" applyFont="1" applyAlignment="1">
      <alignment wrapText="1"/>
    </xf>
    <xf numFmtId="10" fontId="24" fillId="0" borderId="0" xfId="1" applyNumberFormat="1" applyFont="1" applyBorder="1" applyAlignment="1" applyProtection="1">
      <alignment horizontal="left"/>
    </xf>
    <xf numFmtId="10" fontId="24" fillId="0" borderId="0" xfId="1" applyNumberFormat="1" applyFont="1" applyAlignment="1" applyProtection="1">
      <alignment horizontal="left"/>
    </xf>
    <xf numFmtId="0" fontId="24" fillId="0" borderId="0" xfId="0" applyFont="1" applyAlignment="1">
      <alignment horizontal="left" wrapText="1"/>
    </xf>
    <xf numFmtId="10" fontId="24" fillId="0" borderId="0" xfId="1" applyNumberFormat="1" applyFont="1" applyAlignment="1" applyProtection="1">
      <alignment horizontal="left" vertical="center"/>
    </xf>
    <xf numFmtId="10" fontId="24" fillId="0" borderId="0" xfId="1" applyNumberFormat="1" applyFont="1" applyAlignment="1">
      <alignment horizontal="left" vertical="center"/>
    </xf>
    <xf numFmtId="10" fontId="24" fillId="0" borderId="0" xfId="1" applyNumberFormat="1" applyFont="1" applyAlignment="1">
      <alignment horizontal="left"/>
    </xf>
    <xf numFmtId="1" fontId="24" fillId="0" borderId="0" xfId="1" applyNumberFormat="1" applyFont="1" applyAlignment="1">
      <alignment horizontal="left" vertical="center"/>
    </xf>
    <xf numFmtId="0" fontId="24" fillId="0" borderId="0" xfId="0" applyFont="1" applyAlignment="1">
      <alignment horizontal="left" vertical="center"/>
    </xf>
    <xf numFmtId="0" fontId="24" fillId="0" borderId="0" xfId="0" applyFont="1" applyAlignment="1">
      <alignment horizontal="left" vertical="top"/>
    </xf>
    <xf numFmtId="0" fontId="24" fillId="0" borderId="0" xfId="0" applyFont="1" applyAlignment="1">
      <alignment horizontal="right"/>
    </xf>
    <xf numFmtId="0" fontId="24" fillId="0" borderId="0" xfId="0" applyFont="1" applyAlignment="1">
      <alignment horizontal="right" vertical="center"/>
    </xf>
    <xf numFmtId="164" fontId="0" fillId="2" borderId="10" xfId="0" applyNumberFormat="1" applyFill="1" applyBorder="1" applyAlignment="1" applyProtection="1">
      <alignment horizontal="left" vertical="center" wrapText="1"/>
      <protection locked="0"/>
    </xf>
    <xf numFmtId="164" fontId="0" fillId="2" borderId="1" xfId="0" applyNumberFormat="1" applyFill="1" applyBorder="1" applyAlignment="1" applyProtection="1">
      <alignment horizontal="left" vertical="center"/>
      <protection locked="0"/>
    </xf>
    <xf numFmtId="0" fontId="0" fillId="0" borderId="0" xfId="0" applyAlignment="1">
      <alignment horizontal="right" vertical="top"/>
    </xf>
    <xf numFmtId="0" fontId="0" fillId="0" borderId="0" xfId="0" applyAlignment="1">
      <alignment vertical="top"/>
    </xf>
    <xf numFmtId="0" fontId="24" fillId="10" borderId="0" xfId="0" applyFont="1" applyFill="1"/>
    <xf numFmtId="0" fontId="24" fillId="10" borderId="0" xfId="0" applyFont="1" applyFill="1" applyAlignment="1">
      <alignment horizontal="center"/>
    </xf>
    <xf numFmtId="14" fontId="0" fillId="8" borderId="0" xfId="0" applyNumberFormat="1" applyFill="1"/>
    <xf numFmtId="0" fontId="24" fillId="10" borderId="51" xfId="0" applyFont="1" applyFill="1" applyBorder="1" applyAlignment="1">
      <alignment horizontal="center"/>
    </xf>
    <xf numFmtId="0" fontId="0" fillId="8" borderId="0" xfId="0" applyFill="1" applyAlignment="1">
      <alignment vertical="center"/>
    </xf>
    <xf numFmtId="0" fontId="26" fillId="0" borderId="0" xfId="0" applyFont="1"/>
    <xf numFmtId="0" fontId="30" fillId="0" borderId="0" xfId="0" applyFont="1" applyAlignment="1">
      <alignment vertical="top" wrapText="1"/>
    </xf>
    <xf numFmtId="0" fontId="5" fillId="0" borderId="0" xfId="0" applyFont="1" applyAlignment="1">
      <alignment vertical="top" wrapText="1"/>
    </xf>
    <xf numFmtId="0" fontId="31" fillId="0" borderId="0" xfId="0" applyFont="1" applyAlignment="1">
      <alignment vertical="top" wrapText="1"/>
    </xf>
    <xf numFmtId="0" fontId="1" fillId="0" borderId="0" xfId="0" applyFont="1" applyAlignment="1">
      <alignment horizontal="left" vertical="top" wrapText="1" indent="2"/>
    </xf>
    <xf numFmtId="0" fontId="5" fillId="0" borderId="0" xfId="0" applyFont="1" applyAlignment="1">
      <alignment horizontal="left"/>
    </xf>
    <xf numFmtId="0" fontId="14" fillId="0" borderId="0" xfId="0" applyFont="1" applyAlignment="1">
      <alignment horizontal="right"/>
    </xf>
    <xf numFmtId="0" fontId="1" fillId="7" borderId="0" xfId="0" applyFont="1" applyFill="1" applyAlignment="1" applyProtection="1">
      <alignment horizontal="left" vertical="center"/>
      <protection locked="0"/>
    </xf>
    <xf numFmtId="0" fontId="1" fillId="0" borderId="0" xfId="0" applyFont="1" applyAlignment="1">
      <alignment horizontal="right"/>
    </xf>
    <xf numFmtId="0" fontId="1" fillId="0" borderId="0" xfId="0" applyFont="1" applyAlignment="1">
      <alignment horizontal="left" vertical="center"/>
    </xf>
    <xf numFmtId="0" fontId="1" fillId="0" borderId="0" xfId="0" applyFont="1" applyAlignment="1">
      <alignment horizontal="left"/>
    </xf>
    <xf numFmtId="49" fontId="3" fillId="0" borderId="0" xfId="0" applyNumberFormat="1" applyFont="1"/>
    <xf numFmtId="0" fontId="1" fillId="0" borderId="0" xfId="0" applyFont="1" applyAlignment="1">
      <alignment vertical="top" wrapText="1"/>
    </xf>
    <xf numFmtId="49" fontId="0" fillId="7" borderId="0" xfId="0" applyNumberFormat="1" applyFill="1"/>
    <xf numFmtId="49" fontId="0" fillId="14" borderId="0" xfId="0" applyNumberFormat="1" applyFill="1"/>
    <xf numFmtId="0" fontId="1" fillId="2" borderId="0" xfId="0" applyFont="1" applyFill="1" applyAlignment="1" applyProtection="1">
      <alignment horizontal="left"/>
      <protection locked="0"/>
    </xf>
    <xf numFmtId="0" fontId="0" fillId="7" borderId="0" xfId="0" applyFill="1"/>
    <xf numFmtId="0" fontId="1" fillId="0" borderId="0" xfId="0" applyFont="1"/>
    <xf numFmtId="0" fontId="0" fillId="0" borderId="0" xfId="0" applyAlignment="1">
      <alignment horizontal="left" indent="25"/>
    </xf>
    <xf numFmtId="49" fontId="1" fillId="0" borderId="0" xfId="0" applyNumberFormat="1" applyFont="1" applyAlignment="1">
      <alignment horizontal="left" vertical="center" wrapText="1" indent="2"/>
    </xf>
    <xf numFmtId="49" fontId="1" fillId="0" borderId="0" xfId="0" applyNumberFormat="1" applyFont="1"/>
    <xf numFmtId="49" fontId="1" fillId="0" borderId="0" xfId="0" applyNumberFormat="1" applyFont="1" applyAlignment="1">
      <alignment horizontal="left" wrapText="1" indent="2"/>
    </xf>
    <xf numFmtId="49" fontId="32" fillId="0" borderId="0" xfId="0" applyNumberFormat="1" applyFont="1" applyAlignment="1">
      <alignment horizontal="left" wrapText="1" indent="2"/>
    </xf>
    <xf numFmtId="49" fontId="1" fillId="0" borderId="0" xfId="0" applyNumberFormat="1" applyFont="1" applyAlignment="1">
      <alignment horizontal="left" indent="2"/>
    </xf>
    <xf numFmtId="49" fontId="32" fillId="0" borderId="0" xfId="0" applyNumberFormat="1" applyFont="1" applyAlignment="1">
      <alignment horizontal="left" vertical="center" indent="2"/>
    </xf>
    <xf numFmtId="49" fontId="1" fillId="0" borderId="0" xfId="0" applyNumberFormat="1" applyFont="1" applyAlignment="1">
      <alignment horizontal="left" vertical="top" wrapText="1" indent="2"/>
    </xf>
    <xf numFmtId="49" fontId="19" fillId="0" borderId="0" xfId="0" applyNumberFormat="1" applyFont="1"/>
    <xf numFmtId="0" fontId="1" fillId="0" borderId="0" xfId="0" applyFont="1" applyAlignment="1">
      <alignment vertical="center"/>
    </xf>
    <xf numFmtId="0" fontId="1" fillId="0" borderId="0" xfId="0" applyFont="1" applyAlignment="1">
      <alignment horizontal="left" wrapText="1" indent="2"/>
    </xf>
    <xf numFmtId="0" fontId="34" fillId="0" borderId="0" xfId="0" applyFont="1" applyAlignment="1">
      <alignment horizontal="left" wrapText="1" indent="2"/>
    </xf>
    <xf numFmtId="0" fontId="36" fillId="0" borderId="0" xfId="0" applyFont="1" applyAlignment="1">
      <alignment horizontal="center" wrapText="1"/>
    </xf>
    <xf numFmtId="0" fontId="37" fillId="0" borderId="0" xfId="2" applyFont="1" applyAlignment="1">
      <alignment horizontal="left" indent="2"/>
    </xf>
    <xf numFmtId="0" fontId="36" fillId="0" borderId="0" xfId="0" applyFont="1" applyAlignment="1">
      <alignment horizontal="left" indent="2"/>
    </xf>
    <xf numFmtId="0" fontId="1" fillId="0" borderId="0" xfId="0" applyFont="1" applyAlignment="1">
      <alignment horizontal="left" indent="2"/>
    </xf>
    <xf numFmtId="0" fontId="33" fillId="0" borderId="0" xfId="0" applyFont="1" applyAlignment="1">
      <alignment horizontal="left" indent="2"/>
    </xf>
    <xf numFmtId="0" fontId="3" fillId="0" borderId="0" xfId="0" applyFont="1" applyAlignment="1">
      <alignment vertical="center"/>
    </xf>
    <xf numFmtId="10" fontId="0" fillId="0" borderId="0" xfId="1" applyNumberFormat="1" applyFont="1" applyFill="1" applyAlignment="1">
      <alignment horizontal="left"/>
    </xf>
    <xf numFmtId="0" fontId="0" fillId="7" borderId="0" xfId="0" applyFill="1" applyProtection="1">
      <protection locked="0"/>
    </xf>
    <xf numFmtId="0" fontId="26" fillId="0" borderId="0" xfId="0" applyFont="1" applyAlignment="1">
      <alignment horizontal="center" vertical="center"/>
    </xf>
    <xf numFmtId="49" fontId="32" fillId="0" borderId="0" xfId="0" applyNumberFormat="1" applyFont="1" applyAlignment="1">
      <alignment horizontal="left" indent="3"/>
    </xf>
    <xf numFmtId="0" fontId="32" fillId="0" borderId="0" xfId="0" applyFont="1" applyAlignment="1">
      <alignment horizontal="left" indent="3"/>
    </xf>
    <xf numFmtId="49" fontId="32" fillId="0" borderId="0" xfId="0" applyNumberFormat="1" applyFont="1" applyAlignment="1">
      <alignment horizontal="left" vertical="center" wrapText="1" indent="3"/>
    </xf>
    <xf numFmtId="1" fontId="0" fillId="0" borderId="0" xfId="0" applyNumberFormat="1"/>
    <xf numFmtId="0" fontId="0" fillId="0" borderId="0" xfId="0" applyAlignment="1">
      <alignment horizontal="left" vertical="center" wrapText="1" indent="2"/>
    </xf>
    <xf numFmtId="0" fontId="0" fillId="13" borderId="0" xfId="0" applyFill="1" applyProtection="1">
      <protection locked="0"/>
    </xf>
    <xf numFmtId="0" fontId="1" fillId="11" borderId="53" xfId="0" applyFont="1" applyFill="1" applyBorder="1"/>
    <xf numFmtId="0" fontId="1" fillId="12" borderId="53" xfId="0" applyFont="1" applyFill="1" applyBorder="1" applyProtection="1">
      <protection locked="0"/>
    </xf>
    <xf numFmtId="10" fontId="1" fillId="11" borderId="54" xfId="1" applyNumberFormat="1" applyFont="1" applyFill="1" applyBorder="1"/>
    <xf numFmtId="0" fontId="1" fillId="0" borderId="51" xfId="0" applyFont="1" applyBorder="1"/>
    <xf numFmtId="0" fontId="1" fillId="7" borderId="51" xfId="0" applyFont="1" applyFill="1" applyBorder="1" applyProtection="1">
      <protection locked="0"/>
    </xf>
    <xf numFmtId="10" fontId="1" fillId="0" borderId="52" xfId="1" applyNumberFormat="1" applyFont="1" applyBorder="1"/>
    <xf numFmtId="0" fontId="1" fillId="11" borderId="51" xfId="0" applyFont="1" applyFill="1" applyBorder="1"/>
    <xf numFmtId="0" fontId="1" fillId="12" borderId="51" xfId="0" applyFont="1" applyFill="1" applyBorder="1" applyProtection="1">
      <protection locked="0"/>
    </xf>
    <xf numFmtId="10" fontId="1" fillId="11" borderId="52" xfId="1" applyNumberFormat="1" applyFont="1" applyFill="1" applyBorder="1"/>
    <xf numFmtId="0" fontId="1" fillId="0" borderId="55" xfId="0" applyFont="1" applyBorder="1"/>
    <xf numFmtId="0" fontId="1" fillId="7" borderId="55" xfId="0" applyFont="1" applyFill="1" applyBorder="1" applyProtection="1">
      <protection locked="0"/>
    </xf>
    <xf numFmtId="10" fontId="1" fillId="0" borderId="50" xfId="1" applyNumberFormat="1" applyFont="1" applyBorder="1"/>
    <xf numFmtId="49" fontId="32" fillId="0" borderId="0" xfId="0" applyNumberFormat="1" applyFont="1" applyAlignment="1">
      <alignment horizontal="left" indent="2"/>
    </xf>
    <xf numFmtId="0" fontId="46" fillId="0" borderId="0" xfId="0" applyFont="1" applyAlignment="1">
      <alignment horizontal="left" wrapText="1" indent="2"/>
    </xf>
    <xf numFmtId="0" fontId="47" fillId="0" borderId="0" xfId="0" applyFont="1" applyAlignment="1">
      <alignment horizontal="left" vertical="center" indent="2"/>
    </xf>
    <xf numFmtId="0" fontId="32" fillId="0" borderId="0" xfId="0" applyFont="1" applyAlignment="1">
      <alignment horizontal="left" indent="2"/>
    </xf>
    <xf numFmtId="0" fontId="1" fillId="0" borderId="34" xfId="0" applyFont="1" applyBorder="1" applyAlignment="1">
      <alignment horizontal="left"/>
    </xf>
    <xf numFmtId="0" fontId="0" fillId="0" borderId="34" xfId="0" applyBorder="1" applyAlignment="1">
      <alignment horizontal="left"/>
    </xf>
    <xf numFmtId="0" fontId="39" fillId="0" borderId="0" xfId="0" applyFont="1" applyAlignment="1">
      <alignment horizontal="center" vertical="center"/>
    </xf>
    <xf numFmtId="0" fontId="41" fillId="0" borderId="0" xfId="2" applyFont="1"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0" fillId="0" borderId="0" xfId="0" applyAlignment="1">
      <alignment horizontal="left" vertical="top"/>
    </xf>
    <xf numFmtId="0" fontId="48" fillId="0" borderId="0" xfId="0" applyFont="1"/>
    <xf numFmtId="0" fontId="7" fillId="0" borderId="0" xfId="0" applyFont="1" applyAlignment="1">
      <alignment wrapText="1"/>
    </xf>
    <xf numFmtId="0" fontId="39" fillId="0" borderId="0" xfId="0" applyFont="1" applyAlignment="1">
      <alignment horizontal="left" vertical="top" wrapText="1" indent="2"/>
    </xf>
    <xf numFmtId="0" fontId="42" fillId="0" borderId="57" xfId="4" applyFont="1" applyBorder="1" applyAlignment="1">
      <alignment horizontal="left" wrapText="1" indent="2"/>
    </xf>
    <xf numFmtId="0" fontId="39" fillId="0" borderId="0" xfId="4" applyFont="1" applyBorder="1" applyAlignment="1">
      <alignment horizontal="left" vertical="center" wrapText="1" indent="2"/>
    </xf>
    <xf numFmtId="49" fontId="39" fillId="0" borderId="0" xfId="0" applyNumberFormat="1" applyFont="1" applyAlignment="1">
      <alignment horizontal="left" vertical="top" wrapText="1" indent="2"/>
    </xf>
    <xf numFmtId="0" fontId="39" fillId="15" borderId="59" xfId="0" applyFont="1" applyFill="1" applyBorder="1" applyAlignment="1">
      <alignment horizontal="left" vertical="center" wrapText="1" indent="2"/>
    </xf>
    <xf numFmtId="0" fontId="28" fillId="0" borderId="58" xfId="0" applyFont="1" applyBorder="1" applyAlignment="1">
      <alignment horizontal="left" vertical="center" wrapText="1" indent="2"/>
    </xf>
    <xf numFmtId="0" fontId="39" fillId="0" borderId="0" xfId="0" applyFont="1" applyAlignment="1">
      <alignment horizontal="left" vertical="center" wrapText="1" indent="2"/>
    </xf>
    <xf numFmtId="0" fontId="25" fillId="0" borderId="0" xfId="0" applyFont="1" applyAlignment="1">
      <alignment horizontal="left" indent="2"/>
    </xf>
    <xf numFmtId="0" fontId="23" fillId="10" borderId="0" xfId="0" applyFont="1" applyFill="1" applyAlignment="1">
      <alignment horizontal="left" indent="2"/>
    </xf>
    <xf numFmtId="0" fontId="24" fillId="10" borderId="51" xfId="0" applyFont="1" applyFill="1" applyBorder="1" applyAlignment="1">
      <alignment horizontal="left" indent="2"/>
    </xf>
    <xf numFmtId="0" fontId="1" fillId="11" borderId="53" xfId="0" applyFont="1" applyFill="1" applyBorder="1" applyAlignment="1">
      <alignment horizontal="left" indent="2"/>
    </xf>
    <xf numFmtId="0" fontId="1" fillId="0" borderId="51" xfId="0" applyFont="1" applyBorder="1" applyAlignment="1">
      <alignment horizontal="left" indent="2"/>
    </xf>
    <xf numFmtId="0" fontId="1" fillId="11" borderId="51" xfId="0" applyFont="1" applyFill="1" applyBorder="1" applyAlignment="1">
      <alignment horizontal="left" indent="2"/>
    </xf>
    <xf numFmtId="0" fontId="1" fillId="0" borderId="55" xfId="0" applyFont="1" applyBorder="1" applyAlignment="1">
      <alignment horizontal="left" indent="2"/>
    </xf>
    <xf numFmtId="0" fontId="0" fillId="0" borderId="0" xfId="0" applyAlignment="1">
      <alignment horizontal="left" indent="2"/>
    </xf>
    <xf numFmtId="0" fontId="13" fillId="0" borderId="0" xfId="0" applyFont="1" applyAlignment="1">
      <alignment horizontal="left" indent="2"/>
    </xf>
    <xf numFmtId="49" fontId="0" fillId="0" borderId="0" xfId="0" applyNumberFormat="1" applyAlignment="1">
      <alignment horizontal="left" indent="2"/>
    </xf>
    <xf numFmtId="49" fontId="14" fillId="0" borderId="0" xfId="0" applyNumberFormat="1" applyFont="1" applyAlignment="1">
      <alignment horizontal="left" indent="2"/>
    </xf>
    <xf numFmtId="49" fontId="0" fillId="0" borderId="0" xfId="0" applyNumberFormat="1" applyAlignment="1">
      <alignment horizontal="right" indent="2"/>
    </xf>
    <xf numFmtId="0" fontId="0" fillId="0" borderId="0" xfId="0" applyAlignment="1">
      <alignment horizontal="right" vertical="center" indent="2"/>
    </xf>
    <xf numFmtId="0" fontId="14" fillId="0" borderId="0" xfId="0" applyFont="1" applyAlignment="1">
      <alignment horizontal="left" indent="2"/>
    </xf>
    <xf numFmtId="0" fontId="14" fillId="0" borderId="0" xfId="0" applyFont="1" applyAlignment="1">
      <alignment horizontal="left" vertical="top" indent="2"/>
    </xf>
    <xf numFmtId="0" fontId="0" fillId="0" borderId="0" xfId="0" applyAlignment="1">
      <alignment horizontal="left" vertical="center" indent="2"/>
    </xf>
    <xf numFmtId="0" fontId="0" fillId="0" borderId="0" xfId="0" applyAlignment="1">
      <alignment horizontal="right" wrapText="1" indent="2"/>
    </xf>
    <xf numFmtId="0" fontId="3" fillId="0" borderId="0" xfId="0" applyFont="1" applyAlignment="1">
      <alignment horizontal="left" vertical="top" indent="2"/>
    </xf>
    <xf numFmtId="0" fontId="0" fillId="0" borderId="0" xfId="0" applyAlignment="1">
      <alignment horizontal="center" wrapText="1"/>
    </xf>
    <xf numFmtId="0" fontId="3" fillId="0" borderId="0" xfId="0" applyFont="1" applyAlignment="1">
      <alignment horizontal="center" wrapText="1"/>
    </xf>
    <xf numFmtId="0" fontId="0" fillId="0" borderId="0" xfId="0" applyAlignment="1">
      <alignment vertical="center" wrapText="1"/>
    </xf>
    <xf numFmtId="49" fontId="0" fillId="0" borderId="0" xfId="0" applyNumberFormat="1" applyAlignment="1">
      <alignment horizontal="right" vertical="center" indent="1"/>
    </xf>
    <xf numFmtId="49" fontId="0" fillId="0" borderId="0" xfId="0" applyNumberFormat="1" applyAlignment="1">
      <alignment horizontal="right" vertical="center" indent="2"/>
    </xf>
    <xf numFmtId="0" fontId="0" fillId="0" borderId="0" xfId="0" applyAlignment="1">
      <alignment horizontal="center"/>
    </xf>
    <xf numFmtId="0" fontId="9" fillId="0" borderId="0" xfId="0" applyFont="1" applyAlignment="1">
      <alignment horizontal="left" indent="2"/>
    </xf>
    <xf numFmtId="0" fontId="0" fillId="0" borderId="0" xfId="0" applyAlignment="1">
      <alignment horizontal="left" vertical="center"/>
    </xf>
    <xf numFmtId="49" fontId="0" fillId="0" borderId="0" xfId="0" applyNumberFormat="1" applyAlignment="1">
      <alignment horizontal="right" vertical="center"/>
    </xf>
    <xf numFmtId="0" fontId="0" fillId="0" borderId="0" xfId="0" applyAlignment="1">
      <alignment horizontal="left" wrapText="1"/>
    </xf>
    <xf numFmtId="0" fontId="7" fillId="0" borderId="0" xfId="0" applyFont="1" applyAlignment="1">
      <alignment horizontal="left"/>
    </xf>
    <xf numFmtId="49" fontId="0" fillId="0" borderId="0" xfId="0" applyNumberFormat="1" applyAlignment="1">
      <alignment wrapText="1"/>
    </xf>
    <xf numFmtId="0" fontId="0" fillId="0" borderId="0" xfId="0" applyAlignment="1">
      <alignment horizontal="right" vertical="center" wrapText="1"/>
    </xf>
    <xf numFmtId="0" fontId="0" fillId="0" borderId="0" xfId="0" applyAlignment="1">
      <alignment horizontal="right" vertical="center"/>
    </xf>
    <xf numFmtId="10" fontId="0" fillId="0" borderId="0" xfId="1" applyNumberFormat="1" applyFont="1" applyAlignment="1" applyProtection="1">
      <alignment horizontal="right" vertical="center"/>
    </xf>
    <xf numFmtId="10" fontId="0" fillId="0" borderId="0" xfId="1" applyNumberFormat="1" applyFont="1" applyAlignment="1" applyProtection="1">
      <alignment horizontal="right"/>
    </xf>
    <xf numFmtId="0" fontId="0" fillId="0" borderId="0" xfId="0" applyAlignment="1">
      <alignment horizontal="right" wrapText="1"/>
    </xf>
    <xf numFmtId="0" fontId="0" fillId="0" borderId="10" xfId="0" applyBorder="1" applyAlignment="1" applyProtection="1">
      <alignment horizontal="right" vertical="center" wrapText="1"/>
      <protection locked="0"/>
    </xf>
    <xf numFmtId="10" fontId="0" fillId="0" borderId="0" xfId="1" applyNumberFormat="1" applyFont="1" applyAlignment="1">
      <alignment horizontal="right" vertical="center"/>
    </xf>
    <xf numFmtId="0" fontId="0" fillId="0" borderId="10" xfId="0" applyBorder="1" applyAlignment="1" applyProtection="1">
      <alignment horizontal="right" vertical="center"/>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horizontal="right" vertical="center"/>
      <protection locked="0"/>
    </xf>
    <xf numFmtId="0" fontId="3" fillId="0" borderId="0" xfId="0" applyFont="1" applyAlignment="1">
      <alignment horizontal="right" vertical="top"/>
    </xf>
    <xf numFmtId="10" fontId="0" fillId="0" borderId="0" xfId="1" applyNumberFormat="1" applyFont="1" applyFill="1" applyAlignment="1" applyProtection="1">
      <alignment horizontal="right" vertical="center"/>
    </xf>
    <xf numFmtId="0" fontId="0" fillId="0" borderId="4" xfId="0" applyBorder="1" applyAlignment="1">
      <alignment horizontal="right"/>
    </xf>
    <xf numFmtId="0" fontId="0" fillId="0" borderId="2" xfId="0" applyBorder="1" applyProtection="1">
      <protection locked="0"/>
    </xf>
    <xf numFmtId="0" fontId="0" fillId="0" borderId="4" xfId="0" applyBorder="1"/>
    <xf numFmtId="0" fontId="0" fillId="0" borderId="5" xfId="0" applyBorder="1" applyProtection="1">
      <protection locked="0"/>
    </xf>
    <xf numFmtId="0" fontId="0" fillId="0" borderId="7" xfId="0" applyBorder="1"/>
    <xf numFmtId="0" fontId="0" fillId="0" borderId="3" xfId="0" applyBorder="1" applyProtection="1">
      <protection locked="0"/>
    </xf>
    <xf numFmtId="0" fontId="0" fillId="0" borderId="6" xfId="0" applyBorder="1"/>
    <xf numFmtId="10" fontId="0" fillId="0" borderId="0" xfId="1" applyNumberFormat="1" applyFont="1" applyFill="1" applyAlignment="1"/>
    <xf numFmtId="0" fontId="3" fillId="0" borderId="0" xfId="0" applyFont="1" applyAlignment="1">
      <alignment horizontal="right"/>
    </xf>
    <xf numFmtId="0" fontId="24" fillId="10" borderId="51" xfId="0" applyFont="1" applyFill="1" applyBorder="1" applyAlignment="1">
      <alignment horizontal="right"/>
    </xf>
    <xf numFmtId="0" fontId="24" fillId="10" borderId="52" xfId="0" applyFont="1" applyFill="1" applyBorder="1" applyAlignment="1">
      <alignment horizontal="right"/>
    </xf>
    <xf numFmtId="49" fontId="3" fillId="0" borderId="0" xfId="0" applyNumberFormat="1" applyFont="1" applyAlignment="1">
      <alignment horizontal="left" indent="2"/>
    </xf>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horizontal="center" vertical="top"/>
    </xf>
    <xf numFmtId="0" fontId="12" fillId="0" borderId="24" xfId="0" applyFont="1" applyBorder="1" applyAlignment="1">
      <alignment horizontal="left" vertical="top"/>
    </xf>
    <xf numFmtId="0" fontId="12" fillId="0" borderId="25" xfId="0" applyFont="1" applyBorder="1" applyAlignment="1">
      <alignment horizontal="left" vertical="top"/>
    </xf>
    <xf numFmtId="0" fontId="12" fillId="0" borderId="26" xfId="0" applyFont="1" applyBorder="1" applyAlignment="1">
      <alignment horizontal="left" vertical="top"/>
    </xf>
    <xf numFmtId="0" fontId="12" fillId="0" borderId="19" xfId="0" applyFont="1" applyBorder="1" applyAlignment="1">
      <alignment horizontal="left" vertical="top"/>
    </xf>
    <xf numFmtId="0" fontId="12" fillId="0" borderId="1" xfId="0" applyFont="1" applyBorder="1" applyAlignment="1">
      <alignment horizontal="left" vertical="top"/>
    </xf>
    <xf numFmtId="0" fontId="12" fillId="0" borderId="20" xfId="0" applyFont="1" applyBorder="1" applyAlignment="1">
      <alignment horizontal="left" vertical="top"/>
    </xf>
    <xf numFmtId="0" fontId="0" fillId="0" borderId="17" xfId="0" applyBorder="1" applyAlignment="1" applyProtection="1">
      <alignment horizontal="right" vertical="center" wrapText="1"/>
      <protection locked="0"/>
    </xf>
    <xf numFmtId="0" fontId="0" fillId="0" borderId="18" xfId="0" applyBorder="1" applyAlignment="1" applyProtection="1">
      <alignment horizontal="right" vertical="center" wrapText="1"/>
      <protection locked="0"/>
    </xf>
    <xf numFmtId="0" fontId="0" fillId="0" borderId="0" xfId="0" applyAlignment="1">
      <alignment horizontal="right" vertical="center"/>
    </xf>
    <xf numFmtId="10" fontId="0" fillId="0" borderId="0" xfId="1" applyNumberFormat="1" applyFont="1" applyAlignment="1" applyProtection="1">
      <alignment horizontal="right" vertical="center"/>
    </xf>
    <xf numFmtId="0" fontId="12" fillId="0" borderId="39" xfId="0" applyFont="1" applyBorder="1" applyAlignment="1">
      <alignment horizontal="left" vertical="top" wrapText="1"/>
    </xf>
    <xf numFmtId="0" fontId="12" fillId="0" borderId="6" xfId="0" applyFont="1" applyBorder="1" applyAlignment="1">
      <alignment horizontal="left" vertical="top" wrapText="1"/>
    </xf>
    <xf numFmtId="0" fontId="12" fillId="0" borderId="40" xfId="0" applyFont="1" applyBorder="1" applyAlignment="1">
      <alignment horizontal="left" vertical="top" wrapText="1"/>
    </xf>
    <xf numFmtId="0" fontId="12" fillId="0" borderId="38" xfId="0" applyFont="1" applyBorder="1" applyAlignment="1">
      <alignment horizontal="left" vertical="top" wrapText="1"/>
    </xf>
    <xf numFmtId="0" fontId="12" fillId="0" borderId="0" xfId="0" applyFont="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0" borderId="34" xfId="0" applyFont="1" applyBorder="1" applyAlignment="1">
      <alignment horizontal="left" vertical="top" wrapText="1"/>
    </xf>
    <xf numFmtId="0" fontId="12" fillId="0" borderId="41" xfId="0" applyFont="1" applyBorder="1" applyAlignment="1">
      <alignment horizontal="left" vertical="top" wrapText="1"/>
    </xf>
    <xf numFmtId="0" fontId="14" fillId="7" borderId="14" xfId="0" applyFont="1" applyFill="1" applyBorder="1" applyAlignment="1">
      <alignment horizontal="center"/>
    </xf>
    <xf numFmtId="0" fontId="14" fillId="7" borderId="15" xfId="0" applyFont="1" applyFill="1" applyBorder="1" applyAlignment="1">
      <alignment horizontal="center"/>
    </xf>
    <xf numFmtId="0" fontId="14" fillId="7" borderId="16" xfId="0" applyFont="1" applyFill="1" applyBorder="1" applyAlignment="1">
      <alignment horizontal="center"/>
    </xf>
    <xf numFmtId="0" fontId="12" fillId="0" borderId="19" xfId="0" quotePrefix="1" applyFont="1" applyBorder="1" applyAlignment="1">
      <alignment horizontal="left" vertical="top" wrapText="1"/>
    </xf>
    <xf numFmtId="0" fontId="12" fillId="0" borderId="1" xfId="0" quotePrefix="1" applyFont="1" applyBorder="1" applyAlignment="1">
      <alignment horizontal="left" vertical="top" wrapText="1"/>
    </xf>
    <xf numFmtId="0" fontId="12" fillId="0" borderId="20" xfId="0" quotePrefix="1" applyFont="1" applyBorder="1" applyAlignment="1">
      <alignment horizontal="left" vertical="top" wrapText="1"/>
    </xf>
    <xf numFmtId="10" fontId="0" fillId="0" borderId="0" xfId="1" applyNumberFormat="1" applyFont="1" applyBorder="1" applyAlignment="1" applyProtection="1">
      <alignment horizontal="right" vertical="center"/>
    </xf>
    <xf numFmtId="0" fontId="16" fillId="0" borderId="38" xfId="0" quotePrefix="1" applyFont="1" applyBorder="1" applyAlignment="1">
      <alignment horizontal="left" vertical="center" wrapText="1"/>
    </xf>
    <xf numFmtId="0" fontId="16" fillId="0" borderId="0" xfId="0" quotePrefix="1" applyFont="1" applyAlignment="1">
      <alignment horizontal="left" vertical="center" wrapText="1"/>
    </xf>
    <xf numFmtId="0" fontId="16" fillId="0" borderId="32" xfId="0" quotePrefix="1" applyFont="1" applyBorder="1" applyAlignment="1">
      <alignment horizontal="left" vertical="center" wrapText="1"/>
    </xf>
    <xf numFmtId="49" fontId="0" fillId="0" borderId="0" xfId="0" applyNumberFormat="1" applyAlignment="1">
      <alignment horizontal="right" vertical="center"/>
    </xf>
    <xf numFmtId="0" fontId="0" fillId="0" borderId="0" xfId="0" applyAlignment="1">
      <alignment horizontal="left" vertical="center"/>
    </xf>
    <xf numFmtId="0" fontId="0" fillId="0" borderId="39" xfId="0" applyBorder="1" applyAlignment="1">
      <alignment horizontal="left" vertical="top" wrapText="1"/>
    </xf>
    <xf numFmtId="0" fontId="0" fillId="0" borderId="6" xfId="0" applyBorder="1" applyAlignment="1">
      <alignment horizontal="left" vertical="top" wrapText="1"/>
    </xf>
    <xf numFmtId="0" fontId="0" fillId="0" borderId="40"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41" xfId="0" applyBorder="1" applyAlignment="1">
      <alignment horizontal="left" vertical="top" wrapText="1"/>
    </xf>
    <xf numFmtId="0" fontId="0" fillId="0" borderId="60" xfId="0" applyBorder="1" applyAlignment="1">
      <alignment horizontal="left" vertical="center"/>
    </xf>
    <xf numFmtId="0" fontId="0" fillId="0" borderId="61" xfId="0" applyBorder="1" applyAlignment="1">
      <alignment horizontal="left" vertical="center"/>
    </xf>
    <xf numFmtId="0" fontId="0" fillId="0" borderId="62" xfId="0" applyBorder="1" applyAlignment="1">
      <alignment horizontal="left" vertical="center"/>
    </xf>
    <xf numFmtId="0" fontId="0" fillId="0" borderId="4" xfId="0" applyBorder="1" applyAlignment="1">
      <alignment horizontal="center"/>
    </xf>
    <xf numFmtId="0" fontId="0" fillId="0" borderId="19" xfId="0" quotePrefix="1" applyBorder="1" applyAlignment="1">
      <alignment horizontal="left" vertical="top" wrapText="1"/>
    </xf>
    <xf numFmtId="0" fontId="0" fillId="0" borderId="1" xfId="0" quotePrefix="1" applyBorder="1" applyAlignment="1">
      <alignment horizontal="left" vertical="top" wrapText="1"/>
    </xf>
    <xf numFmtId="0" fontId="0" fillId="0" borderId="20" xfId="0" quotePrefix="1" applyBorder="1" applyAlignment="1">
      <alignment horizontal="left" vertical="top" wrapText="1"/>
    </xf>
    <xf numFmtId="0" fontId="0" fillId="0" borderId="45"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14" fillId="7" borderId="29" xfId="0" applyFont="1" applyFill="1" applyBorder="1" applyAlignment="1">
      <alignment horizontal="center" vertical="center"/>
    </xf>
    <xf numFmtId="0" fontId="14" fillId="7" borderId="30" xfId="0" applyFont="1" applyFill="1" applyBorder="1" applyAlignment="1">
      <alignment horizontal="center" vertical="center"/>
    </xf>
    <xf numFmtId="0" fontId="14" fillId="7" borderId="31" xfId="0" applyFont="1" applyFill="1" applyBorder="1" applyAlignment="1">
      <alignment horizontal="center" vertical="center"/>
    </xf>
    <xf numFmtId="0" fontId="0" fillId="0" borderId="24" xfId="0" quotePrefix="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42" xfId="0" applyBorder="1" applyAlignment="1">
      <alignment horizontal="left" vertical="center" wrapText="1"/>
    </xf>
    <xf numFmtId="0" fontId="0" fillId="0" borderId="17" xfId="0" applyBorder="1" applyAlignment="1">
      <alignment horizontal="left" vertical="center" wrapText="1"/>
    </xf>
    <xf numFmtId="0" fontId="0" fillId="0" borderId="43" xfId="0" applyBorder="1" applyAlignment="1">
      <alignment horizontal="left" vertical="center" wrapText="1"/>
    </xf>
    <xf numFmtId="0" fontId="0" fillId="0" borderId="39" xfId="0" applyBorder="1" applyAlignment="1">
      <alignment horizontal="left" vertical="center" wrapText="1"/>
    </xf>
    <xf numFmtId="0" fontId="0" fillId="0" borderId="6" xfId="0" applyBorder="1" applyAlignment="1">
      <alignment horizontal="left" vertical="center" wrapText="1"/>
    </xf>
    <xf numFmtId="0" fontId="0" fillId="0" borderId="40" xfId="0" applyBorder="1" applyAlignment="1">
      <alignment horizontal="left" vertical="center" wrapText="1"/>
    </xf>
    <xf numFmtId="0" fontId="0" fillId="0" borderId="38" xfId="0"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4" xfId="0" applyBorder="1" applyAlignment="1">
      <alignment horizontal="left" vertical="center" wrapText="1"/>
    </xf>
    <xf numFmtId="0" fontId="0" fillId="0" borderId="46" xfId="0" applyBorder="1" applyAlignment="1">
      <alignment horizontal="left" vertical="center" wrapText="1"/>
    </xf>
    <xf numFmtId="0" fontId="12" fillId="0" borderId="19" xfId="0" applyFont="1" applyBorder="1" applyAlignment="1">
      <alignment horizontal="left" vertical="center"/>
    </xf>
    <xf numFmtId="0" fontId="12" fillId="0" borderId="1" xfId="0" applyFont="1" applyBorder="1" applyAlignment="1">
      <alignment horizontal="left" vertical="center"/>
    </xf>
    <xf numFmtId="0" fontId="12" fillId="0" borderId="20" xfId="0" applyFont="1" applyBorder="1" applyAlignment="1">
      <alignment horizontal="left" vertical="center"/>
    </xf>
    <xf numFmtId="0" fontId="12" fillId="0" borderId="19" xfId="0" quotePrefix="1" applyFont="1" applyBorder="1" applyAlignment="1">
      <alignment horizontal="left" vertical="center" wrapText="1"/>
    </xf>
    <xf numFmtId="0" fontId="12" fillId="0" borderId="1" xfId="0" quotePrefix="1" applyFont="1" applyBorder="1" applyAlignment="1">
      <alignment horizontal="left" vertical="center" wrapText="1"/>
    </xf>
    <xf numFmtId="0" fontId="12" fillId="0" borderId="20" xfId="0" quotePrefix="1" applyFont="1" applyBorder="1" applyAlignment="1">
      <alignment horizontal="left" vertical="center" wrapText="1"/>
    </xf>
    <xf numFmtId="0" fontId="0" fillId="0" borderId="19" xfId="0" applyBorder="1" applyAlignment="1">
      <alignment horizontal="left" vertical="center"/>
    </xf>
    <xf numFmtId="0" fontId="0" fillId="0" borderId="1" xfId="0" applyBorder="1" applyAlignment="1">
      <alignment horizontal="left" vertical="center"/>
    </xf>
    <xf numFmtId="0" fontId="0" fillId="0" borderId="20" xfId="0" applyBorder="1" applyAlignment="1">
      <alignment horizontal="left" vertical="center"/>
    </xf>
    <xf numFmtId="0" fontId="14" fillId="7" borderId="29" xfId="0" applyFont="1" applyFill="1" applyBorder="1" applyAlignment="1">
      <alignment horizontal="center"/>
    </xf>
    <xf numFmtId="0" fontId="14" fillId="7" borderId="30" xfId="0" applyFont="1" applyFill="1" applyBorder="1" applyAlignment="1">
      <alignment horizontal="center"/>
    </xf>
    <xf numFmtId="0" fontId="14" fillId="7" borderId="31" xfId="0" applyFont="1" applyFill="1" applyBorder="1" applyAlignment="1">
      <alignment horizontal="center"/>
    </xf>
    <xf numFmtId="0" fontId="0" fillId="0" borderId="19" xfId="0" applyBorder="1" applyAlignment="1">
      <alignment horizontal="left" vertical="top"/>
    </xf>
    <xf numFmtId="0" fontId="0" fillId="0" borderId="1" xfId="0" applyBorder="1" applyAlignment="1">
      <alignment horizontal="left" vertical="top"/>
    </xf>
    <xf numFmtId="0" fontId="0" fillId="0" borderId="20" xfId="0" applyBorder="1" applyAlignment="1">
      <alignment horizontal="left" vertical="top"/>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20" xfId="0" applyBorder="1" applyAlignment="1">
      <alignment horizontal="left" vertical="center" wrapText="1"/>
    </xf>
    <xf numFmtId="0" fontId="16" fillId="0" borderId="11" xfId="0" quotePrefix="1" applyFont="1" applyBorder="1" applyAlignment="1">
      <alignment horizontal="left" vertical="center" wrapText="1"/>
    </xf>
    <xf numFmtId="0" fontId="16" fillId="0" borderId="12" xfId="0" quotePrefix="1" applyFont="1" applyBorder="1" applyAlignment="1">
      <alignment horizontal="left" vertical="center" wrapText="1"/>
    </xf>
    <xf numFmtId="0" fontId="16" fillId="0" borderId="13" xfId="0" quotePrefix="1" applyFont="1" applyBorder="1" applyAlignment="1">
      <alignment horizontal="left" vertical="center" wrapText="1"/>
    </xf>
    <xf numFmtId="0" fontId="16" fillId="0" borderId="33" xfId="0" quotePrefix="1" applyFont="1" applyBorder="1" applyAlignment="1">
      <alignment horizontal="left" vertical="center" wrapText="1"/>
    </xf>
    <xf numFmtId="0" fontId="16" fillId="0" borderId="34" xfId="0" quotePrefix="1" applyFont="1" applyBorder="1" applyAlignment="1">
      <alignment horizontal="left" vertical="center" wrapText="1"/>
    </xf>
    <xf numFmtId="0" fontId="16" fillId="0" borderId="41" xfId="0" quotePrefix="1" applyFont="1" applyBorder="1" applyAlignment="1">
      <alignment horizontal="lef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0" fillId="0" borderId="0" xfId="0" applyAlignment="1">
      <alignment horizontal="center" vertical="center"/>
    </xf>
    <xf numFmtId="0" fontId="14" fillId="0" borderId="0" xfId="0" applyFont="1" applyAlignment="1">
      <alignment horizontal="left" vertical="top" wrapText="1" indent="2"/>
    </xf>
    <xf numFmtId="0" fontId="12" fillId="0" borderId="27" xfId="0" applyFont="1" applyBorder="1" applyAlignment="1">
      <alignment horizontal="left" vertical="top" wrapText="1"/>
    </xf>
    <xf numFmtId="0" fontId="12" fillId="0" borderId="18" xfId="0" applyFont="1" applyBorder="1" applyAlignment="1">
      <alignment horizontal="left" vertical="top" wrapText="1"/>
    </xf>
    <xf numFmtId="0" fontId="12" fillId="0" borderId="28" xfId="0" applyFont="1" applyBorder="1" applyAlignment="1">
      <alignment horizontal="left" vertical="top" wrapText="1"/>
    </xf>
    <xf numFmtId="0" fontId="12" fillId="0" borderId="19" xfId="0" applyFont="1" applyBorder="1" applyAlignment="1">
      <alignment horizontal="left" vertical="top" wrapText="1"/>
    </xf>
    <xf numFmtId="0" fontId="12" fillId="0" borderId="1" xfId="0" applyFont="1" applyBorder="1" applyAlignment="1">
      <alignment horizontal="left" vertical="top" wrapText="1"/>
    </xf>
    <xf numFmtId="0" fontId="12" fillId="0" borderId="20" xfId="0" applyFont="1" applyBorder="1" applyAlignment="1">
      <alignment horizontal="left" vertical="top" wrapText="1"/>
    </xf>
    <xf numFmtId="0" fontId="14" fillId="7" borderId="14" xfId="0" applyFont="1" applyFill="1" applyBorder="1" applyAlignment="1">
      <alignment horizontal="center" vertical="center"/>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6" fillId="0" borderId="47" xfId="0" quotePrefix="1" applyFont="1" applyBorder="1" applyAlignment="1">
      <alignment horizontal="left" vertical="center" wrapText="1"/>
    </xf>
    <xf numFmtId="0" fontId="16" fillId="0" borderId="48" xfId="0" quotePrefix="1" applyFont="1" applyBorder="1" applyAlignment="1">
      <alignment horizontal="left" vertical="center" wrapText="1"/>
    </xf>
    <xf numFmtId="0" fontId="16" fillId="0" borderId="49" xfId="0" quotePrefix="1" applyFont="1" applyBorder="1" applyAlignment="1">
      <alignment horizontal="left" vertical="center" wrapText="1"/>
    </xf>
    <xf numFmtId="0" fontId="12" fillId="0" borderId="45" xfId="0" applyFont="1" applyBorder="1" applyAlignment="1">
      <alignment horizontal="left" vertical="top" wrapText="1"/>
    </xf>
    <xf numFmtId="0" fontId="12" fillId="0" borderId="44" xfId="0" applyFont="1" applyBorder="1" applyAlignment="1">
      <alignment horizontal="left" vertical="top" wrapText="1"/>
    </xf>
    <xf numFmtId="0" fontId="12" fillId="0" borderId="46" xfId="0" applyFont="1" applyBorder="1" applyAlignment="1">
      <alignment horizontal="left" vertical="top" wrapText="1"/>
    </xf>
    <xf numFmtId="0" fontId="0" fillId="0" borderId="19" xfId="0" applyBorder="1" applyAlignment="1">
      <alignment horizontal="left" vertical="top" wrapText="1"/>
    </xf>
    <xf numFmtId="0" fontId="0" fillId="0" borderId="1" xfId="0" applyBorder="1" applyAlignment="1">
      <alignment horizontal="left" vertical="top" wrapText="1"/>
    </xf>
    <xf numFmtId="0" fontId="0" fillId="0" borderId="20" xfId="0"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23" xfId="0" applyFont="1" applyBorder="1" applyAlignment="1">
      <alignment horizontal="left" vertical="top" wrapText="1"/>
    </xf>
    <xf numFmtId="0" fontId="12" fillId="0" borderId="47" xfId="0" applyFont="1" applyBorder="1" applyAlignment="1">
      <alignment horizontal="left" vertical="center"/>
    </xf>
    <xf numFmtId="0" fontId="12" fillId="0" borderId="48" xfId="0" applyFont="1" applyBorder="1" applyAlignment="1">
      <alignment horizontal="left" vertical="center"/>
    </xf>
    <xf numFmtId="0" fontId="12" fillId="0" borderId="49" xfId="0" applyFont="1" applyBorder="1" applyAlignment="1">
      <alignment horizontal="left" vertical="center"/>
    </xf>
    <xf numFmtId="0" fontId="0" fillId="0" borderId="11" xfId="0" quotePrefix="1" applyBorder="1" applyAlignment="1">
      <alignment horizontal="left" vertical="center" wrapText="1"/>
    </xf>
    <xf numFmtId="0" fontId="0" fillId="0" borderId="12" xfId="0" quotePrefix="1" applyBorder="1" applyAlignment="1">
      <alignment horizontal="left" vertical="center" wrapText="1"/>
    </xf>
    <xf numFmtId="0" fontId="0" fillId="0" borderId="13" xfId="0" quotePrefix="1" applyBorder="1" applyAlignment="1">
      <alignment horizontal="left" vertical="center" wrapText="1"/>
    </xf>
    <xf numFmtId="0" fontId="0" fillId="0" borderId="45" xfId="0" quotePrefix="1" applyBorder="1" applyAlignment="1">
      <alignment horizontal="left" vertical="center" wrapText="1"/>
    </xf>
    <xf numFmtId="0" fontId="0" fillId="0" borderId="44" xfId="0" quotePrefix="1" applyBorder="1" applyAlignment="1">
      <alignment horizontal="left" vertical="center" wrapText="1"/>
    </xf>
    <xf numFmtId="0" fontId="0" fillId="0" borderId="46" xfId="0" quotePrefix="1" applyBorder="1" applyAlignment="1">
      <alignment horizontal="left" vertical="center" wrapText="1"/>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12" fillId="0" borderId="37" xfId="0" applyFont="1" applyBorder="1" applyAlignment="1">
      <alignment horizontal="left" vertical="center"/>
    </xf>
    <xf numFmtId="0" fontId="0" fillId="0" borderId="0" xfId="0" applyAlignment="1" applyProtection="1">
      <alignment horizontal="left" vertical="top" wrapText="1" indent="2"/>
      <protection locked="0"/>
    </xf>
    <xf numFmtId="0" fontId="0" fillId="0" borderId="27" xfId="0" quotePrefix="1" applyBorder="1" applyAlignment="1">
      <alignment horizontal="left" vertical="center" wrapText="1"/>
    </xf>
    <xf numFmtId="0" fontId="0" fillId="0" borderId="18" xfId="0" quotePrefix="1" applyBorder="1" applyAlignment="1">
      <alignment horizontal="left" vertical="center" wrapText="1"/>
    </xf>
    <xf numFmtId="0" fontId="0" fillId="0" borderId="28" xfId="0" quotePrefix="1" applyBorder="1" applyAlignment="1">
      <alignment horizontal="left" vertical="center" wrapText="1"/>
    </xf>
    <xf numFmtId="0" fontId="0" fillId="0" borderId="42" xfId="0" quotePrefix="1" applyBorder="1" applyAlignment="1">
      <alignment horizontal="left" vertical="center" wrapText="1"/>
    </xf>
    <xf numFmtId="0" fontId="0" fillId="0" borderId="17" xfId="0" quotePrefix="1" applyBorder="1" applyAlignment="1">
      <alignment horizontal="left" vertical="center" wrapText="1"/>
    </xf>
    <xf numFmtId="0" fontId="0" fillId="0" borderId="43" xfId="0" quotePrefix="1" applyBorder="1" applyAlignment="1">
      <alignment horizontal="left"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19" xfId="0" quotePrefix="1" applyBorder="1" applyAlignment="1">
      <alignment horizontal="left" vertical="center"/>
    </xf>
    <xf numFmtId="0" fontId="0" fillId="0" borderId="1" xfId="0" quotePrefix="1" applyBorder="1" applyAlignment="1">
      <alignment horizontal="left" vertical="center"/>
    </xf>
    <xf numFmtId="0" fontId="0" fillId="0" borderId="20" xfId="0" quotePrefix="1" applyBorder="1" applyAlignment="1">
      <alignment horizontal="left" vertical="center"/>
    </xf>
    <xf numFmtId="164" fontId="0" fillId="2" borderId="2" xfId="0" applyNumberFormat="1" applyFill="1" applyBorder="1" applyAlignment="1" applyProtection="1">
      <alignment horizontal="left" vertical="center"/>
      <protection locked="0"/>
    </xf>
    <xf numFmtId="164" fontId="0" fillId="2" borderId="36" xfId="0" applyNumberFormat="1" applyFill="1" applyBorder="1" applyAlignment="1" applyProtection="1">
      <alignment horizontal="left" vertical="center"/>
      <protection locked="0"/>
    </xf>
    <xf numFmtId="164" fontId="0" fillId="2" borderId="3" xfId="0" applyNumberFormat="1" applyFill="1" applyBorder="1" applyAlignment="1" applyProtection="1">
      <alignment horizontal="left" vertical="center"/>
      <protection locked="0"/>
    </xf>
    <xf numFmtId="0" fontId="7" fillId="0" borderId="0" xfId="0" applyFont="1" applyAlignment="1">
      <alignment horizontal="left"/>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6" xfId="0" applyFont="1" applyBorder="1" applyAlignment="1">
      <alignment horizontal="left" vertical="center"/>
    </xf>
    <xf numFmtId="0" fontId="14" fillId="0" borderId="0" xfId="0" applyFont="1" applyAlignment="1">
      <alignment horizontal="left" vertical="center" wrapText="1" indent="2"/>
    </xf>
    <xf numFmtId="0" fontId="1" fillId="0" borderId="0" xfId="0" applyFont="1" applyAlignment="1">
      <alignment horizontal="left" vertical="center" wrapText="1" indent="2"/>
    </xf>
  </cellXfs>
  <cellStyles count="5">
    <cellStyle name="Heading 3" xfId="4" builtinId="18"/>
    <cellStyle name="Hyperlink" xfId="2" builtinId="8"/>
    <cellStyle name="Normal" xfId="0" builtinId="0"/>
    <cellStyle name="Normal 2" xfId="3" xr:uid="{79E08FD7-E1ED-4818-B83D-276E68E086A6}"/>
    <cellStyle name="Percent" xfId="1" builtinId="5"/>
  </cellStyles>
  <dxfs count="136">
    <dxf>
      <font>
        <color rgb="FFC00000"/>
      </font>
      <fill>
        <patternFill>
          <bgColor rgb="FFF2C0C0"/>
        </patternFill>
      </fill>
    </dxf>
    <dxf>
      <font>
        <color rgb="FF003399"/>
      </font>
      <fill>
        <patternFill>
          <bgColor theme="7" tint="0.79998168889431442"/>
        </patternFill>
      </fill>
    </dxf>
    <dxf>
      <font>
        <color rgb="FFC00000"/>
      </font>
      <fill>
        <patternFill>
          <bgColor rgb="FFF2C0C0"/>
        </patternFill>
      </fill>
    </dxf>
    <dxf>
      <font>
        <color rgb="FF003399"/>
      </font>
      <fill>
        <patternFill>
          <bgColor theme="7" tint="0.79998168889431442"/>
        </patternFill>
      </fill>
    </dxf>
    <dxf>
      <fill>
        <patternFill>
          <bgColor rgb="FF595959"/>
        </patternFill>
      </fill>
    </dxf>
    <dxf>
      <fill>
        <patternFill>
          <bgColor rgb="FF595959"/>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ill>
        <patternFill>
          <bgColor theme="1" tint="0.34998626667073579"/>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1"/>
      </font>
      <fill>
        <patternFill>
          <bgColor rgb="FF595959"/>
        </patternFill>
      </fill>
    </dxf>
    <dxf>
      <font>
        <color theme="1"/>
      </font>
      <fill>
        <patternFill>
          <bgColor theme="1" tint="0.34998626667073579"/>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strike val="0"/>
        <color rgb="FFC00000"/>
      </font>
      <fill>
        <patternFill>
          <bgColor rgb="FFF2C0C0"/>
        </patternFill>
      </fill>
    </dxf>
    <dxf>
      <font>
        <strike val="0"/>
        <color rgb="FFC00000"/>
      </font>
      <fill>
        <patternFill>
          <bgColor rgb="FFF2C0C0"/>
        </patternFill>
      </fill>
    </dxf>
    <dxf>
      <font>
        <strike val="0"/>
        <color rgb="FFC00000"/>
      </font>
      <fill>
        <patternFill>
          <bgColor rgb="FFF2C0C0"/>
        </patternFill>
      </fill>
    </dxf>
    <dxf>
      <font>
        <strike val="0"/>
        <color theme="4" tint="-0.499984740745262"/>
      </font>
      <fill>
        <patternFill>
          <bgColor theme="7" tint="0.79998168889431442"/>
        </patternFill>
      </fill>
    </dxf>
    <dxf>
      <font>
        <strike val="0"/>
        <color rgb="FFC00000"/>
      </font>
      <fill>
        <patternFill>
          <bgColor rgb="FFF2C0C0"/>
        </patternFill>
      </fill>
    </dxf>
    <dxf>
      <font>
        <strike val="0"/>
        <color rgb="FFC00000"/>
      </font>
      <fill>
        <patternFill>
          <bgColor rgb="FFF2C0C0"/>
        </patternFill>
      </fill>
    </dxf>
    <dxf>
      <font>
        <strike val="0"/>
        <color rgb="FFC00000"/>
      </font>
      <fill>
        <patternFill>
          <bgColor rgb="FFF2C0C0"/>
        </patternFill>
      </fill>
    </dxf>
    <dxf>
      <font>
        <strike val="0"/>
        <color rgb="FFC00000"/>
      </font>
      <fill>
        <patternFill>
          <bgColor rgb="FFF2C0C0"/>
        </patternFill>
      </fill>
    </dxf>
    <dxf>
      <font>
        <strike val="0"/>
        <color theme="4" tint="-0.499984740745262"/>
      </font>
      <fill>
        <patternFill>
          <bgColor theme="7" tint="0.79998168889431442"/>
        </patternFill>
      </fill>
    </dxf>
    <dxf>
      <font>
        <color theme="1"/>
      </font>
      <fill>
        <patternFill>
          <bgColor theme="1" tint="0.34998626667073579"/>
        </patternFill>
      </fill>
    </dxf>
    <dxf>
      <font>
        <color rgb="FFC00000"/>
      </font>
      <fill>
        <patternFill>
          <bgColor rgb="FFF2C0C0"/>
        </patternFill>
      </fill>
    </dxf>
    <dxf>
      <font>
        <strike val="0"/>
        <color rgb="FFC00000"/>
      </font>
      <fill>
        <patternFill>
          <bgColor rgb="FFF2C0C0"/>
        </patternFill>
      </fill>
    </dxf>
    <dxf>
      <font>
        <color rgb="FFC00000"/>
      </font>
      <fill>
        <patternFill>
          <bgColor rgb="FFF2C0C0"/>
        </patternFill>
      </fill>
    </dxf>
    <dxf>
      <font>
        <color rgb="FFC00000"/>
      </font>
      <fill>
        <patternFill>
          <bgColor rgb="FFF2C0C0"/>
        </patternFill>
      </fill>
    </dxf>
    <dxf>
      <font>
        <strike val="0"/>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4" tint="-0.499984740745262"/>
      </font>
      <fill>
        <patternFill>
          <bgColor theme="7" tint="0.79998168889431442"/>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rgb="FFC00000"/>
      </font>
      <fill>
        <patternFill>
          <bgColor rgb="FFF2C0C0"/>
        </patternFill>
      </fill>
    </dxf>
    <dxf>
      <font>
        <color theme="1"/>
      </font>
      <fill>
        <patternFill>
          <bgColor theme="1" tint="0.34998626667073579"/>
        </patternFill>
      </fill>
    </dxf>
    <dxf>
      <numFmt numFmtId="30" formatCode="@"/>
    </dxf>
    <dxf>
      <numFmt numFmtId="30" formatCode="@"/>
      <fill>
        <patternFill patternType="solid">
          <fgColor indexed="64"/>
          <bgColor theme="7" tint="0.79998168889431442"/>
        </patternFill>
      </fill>
    </dxf>
    <dxf>
      <numFmt numFmtId="30" formatCode="@"/>
      <fill>
        <patternFill patternType="solid">
          <fgColor indexed="64"/>
          <bgColor theme="7" tint="0.79998168889431442"/>
        </patternFill>
      </fill>
    </dxf>
    <dxf>
      <numFmt numFmtId="30" formatCode="@"/>
      <fill>
        <patternFill patternType="solid">
          <fgColor indexed="64"/>
          <bgColor theme="7" tint="0.79998168889431442"/>
        </patternFill>
      </fill>
    </dxf>
    <dxf>
      <numFmt numFmtId="30" formatCode="@"/>
    </dxf>
  </dxfs>
  <tableStyles count="0" defaultTableStyle="TableStyleMedium2" defaultPivotStyle="PivotStyleLight16"/>
  <colors>
    <mruColors>
      <color rgb="FF595959"/>
      <color rgb="FF003399"/>
      <color rgb="FFF2C0C0"/>
      <color rgb="FF39B54A"/>
      <color rgb="FF1F4E78"/>
      <color rgb="FFE3DE00"/>
      <color rgb="FF3762AF"/>
      <color rgb="FFFCC0C0"/>
      <color rgb="FFFFCC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AA25"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firstButton="1" fmlaLink="AC4" lockText="1"/>
</file>

<file path=xl/ctrlProps/ctrlProp4.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dasycenter.org/about/contact/" TargetMode="External"/><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hyperlink" Target="https://www.ed.gov/data/edfacts-initiative" TargetMode="External"/><Relationship Id="rId4" Type="http://schemas.openxmlformats.org/officeDocument/2006/relationships/hyperlink" Target="https://www.ed.gov/edfacts-file-specifica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253999</xdr:colOff>
      <xdr:row>1</xdr:row>
      <xdr:rowOff>28575</xdr:rowOff>
    </xdr:from>
    <xdr:to>
      <xdr:col>0</xdr:col>
      <xdr:colOff>6390993</xdr:colOff>
      <xdr:row>2</xdr:row>
      <xdr:rowOff>95250</xdr:rowOff>
    </xdr:to>
    <xdr:pic>
      <xdr:nvPicPr>
        <xdr:cNvPr id="2" name="Picture 1" descr="DaSy Logo. The Center for IDEA Early Childhood Data System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3999" y="142875"/>
          <a:ext cx="6136994" cy="800100"/>
        </a:xfrm>
        <a:prstGeom prst="rect">
          <a:avLst/>
        </a:prstGeom>
      </xdr:spPr>
    </xdr:pic>
    <xdr:clientData/>
  </xdr:twoCellAnchor>
  <xdr:twoCellAnchor editAs="oneCell">
    <xdr:from>
      <xdr:col>0</xdr:col>
      <xdr:colOff>2695575</xdr:colOff>
      <xdr:row>20</xdr:row>
      <xdr:rowOff>138113</xdr:rowOff>
    </xdr:from>
    <xdr:to>
      <xdr:col>0</xdr:col>
      <xdr:colOff>3297238</xdr:colOff>
      <xdr:row>21</xdr:row>
      <xdr:rowOff>85726</xdr:rowOff>
    </xdr:to>
    <xdr:pic>
      <xdr:nvPicPr>
        <xdr:cNvPr id="6" name="Picture 5" descr="IDEAS that Work. U.S. Office of Special Education Program log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0" y="13654088"/>
          <a:ext cx="601663" cy="585787"/>
        </a:xfrm>
        <a:prstGeom prst="rect">
          <a:avLst/>
        </a:prstGeom>
        <a:noFill/>
        <a:ln>
          <a:noFill/>
        </a:ln>
      </xdr:spPr>
    </xdr:pic>
    <xdr:clientData/>
  </xdr:twoCellAnchor>
  <xdr:twoCellAnchor>
    <xdr:from>
      <xdr:col>0</xdr:col>
      <xdr:colOff>4179888</xdr:colOff>
      <xdr:row>15</xdr:row>
      <xdr:rowOff>233362</xdr:rowOff>
    </xdr:from>
    <xdr:to>
      <xdr:col>0</xdr:col>
      <xdr:colOff>4910138</xdr:colOff>
      <xdr:row>15</xdr:row>
      <xdr:rowOff>414337</xdr:rowOff>
    </xdr:to>
    <xdr:sp macro="" textlink="">
      <xdr:nvSpPr>
        <xdr:cNvPr id="3" name="Rectangle 2" descr="Contact the DaSy Center">
          <a:hlinkClick xmlns:r="http://schemas.openxmlformats.org/officeDocument/2006/relationships" r:id="rId3" tooltip="Contact the DaSy Center"/>
          <a:extLst>
            <a:ext uri="{FF2B5EF4-FFF2-40B4-BE49-F238E27FC236}">
              <a16:creationId xmlns:a16="http://schemas.microsoft.com/office/drawing/2014/main" id="{4DF81E71-A861-4C71-85F0-087AB434AEEC}"/>
            </a:ext>
          </a:extLst>
        </xdr:cNvPr>
        <xdr:cNvSpPr/>
      </xdr:nvSpPr>
      <xdr:spPr bwMode="auto">
        <a:xfrm>
          <a:off x="4341813" y="11368087"/>
          <a:ext cx="730250" cy="1809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180975</xdr:colOff>
      <xdr:row>5</xdr:row>
      <xdr:rowOff>466725</xdr:rowOff>
    </xdr:from>
    <xdr:to>
      <xdr:col>0</xdr:col>
      <xdr:colOff>3014663</xdr:colOff>
      <xdr:row>5</xdr:row>
      <xdr:rowOff>642938</xdr:rowOff>
    </xdr:to>
    <xdr:sp macro="" textlink="">
      <xdr:nvSpPr>
        <xdr:cNvPr id="7" name="Rectangle 6" descr="EDFacts File Specifications">
          <a:hlinkClick xmlns:r="http://schemas.openxmlformats.org/officeDocument/2006/relationships" r:id="rId4"/>
          <a:extLst>
            <a:ext uri="{FF2B5EF4-FFF2-40B4-BE49-F238E27FC236}">
              <a16:creationId xmlns:a16="http://schemas.microsoft.com/office/drawing/2014/main" id="{40216D84-3E70-B685-1A9E-0AB3FB4ED972}"/>
            </a:ext>
          </a:extLst>
        </xdr:cNvPr>
        <xdr:cNvSpPr/>
      </xdr:nvSpPr>
      <xdr:spPr>
        <a:xfrm>
          <a:off x="342900" y="4371975"/>
          <a:ext cx="2833688" cy="17621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3848100</xdr:colOff>
      <xdr:row>3</xdr:row>
      <xdr:rowOff>2052636</xdr:rowOff>
    </xdr:from>
    <xdr:to>
      <xdr:col>0</xdr:col>
      <xdr:colOff>5353050</xdr:colOff>
      <xdr:row>3</xdr:row>
      <xdr:rowOff>2247899</xdr:rowOff>
    </xdr:to>
    <xdr:sp macro="" textlink="">
      <xdr:nvSpPr>
        <xdr:cNvPr id="5" name="Rectangle 4" descr="EDFacts Initiative">
          <a:hlinkClick xmlns:r="http://schemas.openxmlformats.org/officeDocument/2006/relationships" r:id="rId5" tooltip="The EDFacts Initiative"/>
          <a:extLst>
            <a:ext uri="{FF2B5EF4-FFF2-40B4-BE49-F238E27FC236}">
              <a16:creationId xmlns:a16="http://schemas.microsoft.com/office/drawing/2014/main" id="{2F71013E-9341-6D4D-A61F-BC5BE26EA783}"/>
            </a:ext>
          </a:extLst>
        </xdr:cNvPr>
        <xdr:cNvSpPr/>
      </xdr:nvSpPr>
      <xdr:spPr>
        <a:xfrm>
          <a:off x="4010025" y="3348036"/>
          <a:ext cx="1504950" cy="1952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438150</xdr:colOff>
          <xdr:row>24</xdr:row>
          <xdr:rowOff>152400</xdr:rowOff>
        </xdr:from>
        <xdr:to>
          <xdr:col>4</xdr:col>
          <xdr:colOff>95250</xdr:colOff>
          <xdr:row>26</xdr:row>
          <xdr:rowOff>123825</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36576" tIns="50292" rIns="0" bIns="50292"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24</xdr:row>
          <xdr:rowOff>152400</xdr:rowOff>
        </xdr:from>
        <xdr:to>
          <xdr:col>5</xdr:col>
          <xdr:colOff>38100</xdr:colOff>
          <xdr:row>26</xdr:row>
          <xdr:rowOff>123825</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EDABBB"/>
            </a:solidFill>
            <a:ln w="9525">
              <a:solidFill>
                <a:srgbClr val="000000" mc:Ignorable="a14" a14:legacySpreadsheetColorIndex="64"/>
              </a:solidFill>
              <a:miter lim="800000"/>
              <a:headEnd/>
              <a:tailEnd/>
            </a:ln>
          </xdr:spPr>
          <xdr:txBody>
            <a:bodyPr vertOverflow="clip" wrap="square" lIns="36576" tIns="50292" rIns="0" bIns="50292"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xdr:twoCellAnchor editAs="oneCell">
    <xdr:from>
      <xdr:col>0</xdr:col>
      <xdr:colOff>228600</xdr:colOff>
      <xdr:row>0</xdr:row>
      <xdr:rowOff>0</xdr:rowOff>
    </xdr:from>
    <xdr:to>
      <xdr:col>11</xdr:col>
      <xdr:colOff>346603</xdr:colOff>
      <xdr:row>0</xdr:row>
      <xdr:rowOff>847442</xdr:rowOff>
    </xdr:to>
    <xdr:pic>
      <xdr:nvPicPr>
        <xdr:cNvPr id="3" name="Picture 2" descr="DaSy Logo.">
          <a:extLst>
            <a:ext uri="{FF2B5EF4-FFF2-40B4-BE49-F238E27FC236}">
              <a16:creationId xmlns:a16="http://schemas.microsoft.com/office/drawing/2014/main" id="{01EBBCE7-65D0-437E-B336-4D0A9C55E833}"/>
            </a:ext>
          </a:extLst>
        </xdr:cNvPr>
        <xdr:cNvPicPr>
          <a:picLocks noChangeAspect="1"/>
        </xdr:cNvPicPr>
      </xdr:nvPicPr>
      <xdr:blipFill>
        <a:blip xmlns:r="http://schemas.openxmlformats.org/officeDocument/2006/relationships" r:embed="rId1"/>
        <a:stretch>
          <a:fillRect/>
        </a:stretch>
      </xdr:blipFill>
      <xdr:spPr>
        <a:xfrm>
          <a:off x="228600" y="0"/>
          <a:ext cx="6390216" cy="842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9</xdr:col>
      <xdr:colOff>446085</xdr:colOff>
      <xdr:row>0</xdr:row>
      <xdr:rowOff>848069</xdr:rowOff>
    </xdr:to>
    <xdr:pic>
      <xdr:nvPicPr>
        <xdr:cNvPr id="2" name="Picture 1" descr="DaSy Logo.">
          <a:extLst>
            <a:ext uri="{FF2B5EF4-FFF2-40B4-BE49-F238E27FC236}">
              <a16:creationId xmlns:a16="http://schemas.microsoft.com/office/drawing/2014/main" id="{A81321CE-63B9-4BFF-B196-4861C1CB4CC9}"/>
            </a:ext>
          </a:extLst>
        </xdr:cNvPr>
        <xdr:cNvPicPr>
          <a:picLocks noChangeAspect="1"/>
        </xdr:cNvPicPr>
      </xdr:nvPicPr>
      <xdr:blipFill>
        <a:blip xmlns:r="http://schemas.openxmlformats.org/officeDocument/2006/relationships" r:embed="rId1"/>
        <a:stretch>
          <a:fillRect/>
        </a:stretch>
      </xdr:blipFill>
      <xdr:spPr>
        <a:xfrm>
          <a:off x="228600" y="0"/>
          <a:ext cx="6413499" cy="8433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0</xdr:row>
      <xdr:rowOff>0</xdr:rowOff>
    </xdr:from>
    <xdr:to>
      <xdr:col>9</xdr:col>
      <xdr:colOff>588432</xdr:colOff>
      <xdr:row>0</xdr:row>
      <xdr:rowOff>840132</xdr:rowOff>
    </xdr:to>
    <xdr:pic>
      <xdr:nvPicPr>
        <xdr:cNvPr id="3" name="Picture 2" descr="DaSy Logo.">
          <a:extLst>
            <a:ext uri="{FF2B5EF4-FFF2-40B4-BE49-F238E27FC236}">
              <a16:creationId xmlns:a16="http://schemas.microsoft.com/office/drawing/2014/main" id="{85F22797-9694-4B87-A3A0-030A4931ACE0}"/>
            </a:ext>
          </a:extLst>
        </xdr:cNvPr>
        <xdr:cNvPicPr>
          <a:picLocks noChangeAspect="1"/>
        </xdr:cNvPicPr>
      </xdr:nvPicPr>
      <xdr:blipFill>
        <a:blip xmlns:r="http://schemas.openxmlformats.org/officeDocument/2006/relationships" r:embed="rId1"/>
        <a:stretch>
          <a:fillRect/>
        </a:stretch>
      </xdr:blipFill>
      <xdr:spPr>
        <a:xfrm>
          <a:off x="219075" y="0"/>
          <a:ext cx="6408208" cy="8401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2181225</xdr:colOff>
          <xdr:row>3</xdr:row>
          <xdr:rowOff>47625</xdr:rowOff>
        </xdr:from>
        <xdr:to>
          <xdr:col>2</xdr:col>
          <xdr:colOff>161925</xdr:colOff>
          <xdr:row>4</xdr:row>
          <xdr:rowOff>161925</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36576" tIns="50292" rIns="0" bIns="50292"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495300</xdr:colOff>
          <xdr:row>3</xdr:row>
          <xdr:rowOff>38100</xdr:rowOff>
        </xdr:from>
        <xdr:to>
          <xdr:col>4</xdr:col>
          <xdr:colOff>209550</xdr:colOff>
          <xdr:row>4</xdr:row>
          <xdr:rowOff>152400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solidFill>
              <a:srgbClr val="EDABBB"/>
            </a:solidFill>
            <a:ln w="9525">
              <a:solidFill>
                <a:srgbClr val="000000" mc:Ignorable="a14" a14:legacySpreadsheetColorIndex="64"/>
              </a:solidFill>
              <a:miter lim="800000"/>
              <a:headEnd/>
              <a:tailEnd/>
            </a:ln>
          </xdr:spPr>
          <xdr:txBody>
            <a:bodyPr vertOverflow="clip" wrap="square" lIns="36576" tIns="50292" rIns="0" bIns="50292"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xdr:twoCellAnchor editAs="oneCell">
    <xdr:from>
      <xdr:col>0</xdr:col>
      <xdr:colOff>228600</xdr:colOff>
      <xdr:row>0</xdr:row>
      <xdr:rowOff>0</xdr:rowOff>
    </xdr:from>
    <xdr:to>
      <xdr:col>10</xdr:col>
      <xdr:colOff>230187</xdr:colOff>
      <xdr:row>0</xdr:row>
      <xdr:rowOff>849397</xdr:rowOff>
    </xdr:to>
    <xdr:pic>
      <xdr:nvPicPr>
        <xdr:cNvPr id="2" name="Picture 1" descr="DaSy Logo.">
          <a:extLst>
            <a:ext uri="{FF2B5EF4-FFF2-40B4-BE49-F238E27FC236}">
              <a16:creationId xmlns:a16="http://schemas.microsoft.com/office/drawing/2014/main" id="{DA7DBB24-AE65-43A1-8EAF-13B942E49D3D}"/>
            </a:ext>
          </a:extLst>
        </xdr:cNvPr>
        <xdr:cNvPicPr>
          <a:picLocks noChangeAspect="1"/>
        </xdr:cNvPicPr>
      </xdr:nvPicPr>
      <xdr:blipFill>
        <a:blip xmlns:r="http://schemas.openxmlformats.org/officeDocument/2006/relationships" r:embed="rId1"/>
        <a:stretch>
          <a:fillRect/>
        </a:stretch>
      </xdr:blipFill>
      <xdr:spPr>
        <a:xfrm>
          <a:off x="228600" y="0"/>
          <a:ext cx="6416675" cy="844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9</xdr:col>
      <xdr:colOff>449792</xdr:colOff>
      <xdr:row>0</xdr:row>
      <xdr:rowOff>847743</xdr:rowOff>
    </xdr:to>
    <xdr:pic>
      <xdr:nvPicPr>
        <xdr:cNvPr id="3" name="Picture 2" descr="DaSy Logo.">
          <a:extLst>
            <a:ext uri="{FF2B5EF4-FFF2-40B4-BE49-F238E27FC236}">
              <a16:creationId xmlns:a16="http://schemas.microsoft.com/office/drawing/2014/main" id="{31A551AE-B94B-4973-A340-EC65BDE2FCC2}"/>
            </a:ext>
          </a:extLst>
        </xdr:cNvPr>
        <xdr:cNvPicPr>
          <a:picLocks noChangeAspect="1"/>
        </xdr:cNvPicPr>
      </xdr:nvPicPr>
      <xdr:blipFill>
        <a:blip xmlns:r="http://schemas.openxmlformats.org/officeDocument/2006/relationships" r:embed="rId1"/>
        <a:stretch>
          <a:fillRect/>
        </a:stretch>
      </xdr:blipFill>
      <xdr:spPr>
        <a:xfrm>
          <a:off x="228600" y="0"/>
          <a:ext cx="6402917" cy="8429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800099</xdr:colOff>
      <xdr:row>0</xdr:row>
      <xdr:rowOff>0</xdr:rowOff>
    </xdr:from>
    <xdr:to>
      <xdr:col>4</xdr:col>
      <xdr:colOff>170391</xdr:colOff>
      <xdr:row>0</xdr:row>
      <xdr:rowOff>839417</xdr:rowOff>
    </xdr:to>
    <xdr:pic>
      <xdr:nvPicPr>
        <xdr:cNvPr id="2" name="Picture 1" descr="DaSy 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00099" y="0"/>
          <a:ext cx="6400800" cy="8394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1619250</xdr:colOff>
      <xdr:row>18</xdr:row>
      <xdr:rowOff>2752724</xdr:rowOff>
    </xdr:from>
    <xdr:to>
      <xdr:col>1</xdr:col>
      <xdr:colOff>2152650</xdr:colOff>
      <xdr:row>18</xdr:row>
      <xdr:rowOff>3581399</xdr:rowOff>
    </xdr:to>
    <xdr:sp macro="" textlink="">
      <xdr:nvSpPr>
        <xdr:cNvPr id="14" name="Arrow: Down 13">
          <a:extLst>
            <a:ext uri="{FF2B5EF4-FFF2-40B4-BE49-F238E27FC236}">
              <a16:creationId xmlns:a16="http://schemas.microsoft.com/office/drawing/2014/main" id="{77CF0A7A-B33F-4548-80D7-617F7EE16FD5}"/>
            </a:ext>
          </a:extLst>
        </xdr:cNvPr>
        <xdr:cNvSpPr/>
      </xdr:nvSpPr>
      <xdr:spPr>
        <a:xfrm>
          <a:off x="6448425" y="17935574"/>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695325</xdr:colOff>
      <xdr:row>18</xdr:row>
      <xdr:rowOff>2371724</xdr:rowOff>
    </xdr:from>
    <xdr:to>
      <xdr:col>0</xdr:col>
      <xdr:colOff>1228725</xdr:colOff>
      <xdr:row>18</xdr:row>
      <xdr:rowOff>3200399</xdr:rowOff>
    </xdr:to>
    <xdr:sp macro="" textlink="">
      <xdr:nvSpPr>
        <xdr:cNvPr id="16" name="Arrow: Down 15">
          <a:extLst>
            <a:ext uri="{FF2B5EF4-FFF2-40B4-BE49-F238E27FC236}">
              <a16:creationId xmlns:a16="http://schemas.microsoft.com/office/drawing/2014/main" id="{45805DB0-9B75-40D1-9FCA-E90031EC510B}"/>
            </a:ext>
          </a:extLst>
        </xdr:cNvPr>
        <xdr:cNvSpPr/>
      </xdr:nvSpPr>
      <xdr:spPr>
        <a:xfrm>
          <a:off x="695325" y="17554574"/>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590550</xdr:colOff>
      <xdr:row>16</xdr:row>
      <xdr:rowOff>38100</xdr:rowOff>
    </xdr:from>
    <xdr:to>
      <xdr:col>2</xdr:col>
      <xdr:colOff>77669</xdr:colOff>
      <xdr:row>16</xdr:row>
      <xdr:rowOff>3495675</xdr:rowOff>
    </xdr:to>
    <xdr:pic>
      <xdr:nvPicPr>
        <xdr:cNvPr id="36" name="Picture 35" descr="NA and M errors displayed in screenshot.">
          <a:extLst>
            <a:ext uri="{FF2B5EF4-FFF2-40B4-BE49-F238E27FC236}">
              <a16:creationId xmlns:a16="http://schemas.microsoft.com/office/drawing/2014/main" id="{85085BAE-0AF9-D236-7E97-BBD66BFAEDE3}"/>
            </a:ext>
          </a:extLst>
        </xdr:cNvPr>
        <xdr:cNvPicPr>
          <a:picLocks noChangeAspect="1"/>
        </xdr:cNvPicPr>
      </xdr:nvPicPr>
      <xdr:blipFill>
        <a:blip xmlns:r="http://schemas.openxmlformats.org/officeDocument/2006/relationships" r:embed="rId1"/>
        <a:stretch>
          <a:fillRect/>
        </a:stretch>
      </xdr:blipFill>
      <xdr:spPr>
        <a:xfrm>
          <a:off x="590550" y="9515475"/>
          <a:ext cx="5983169" cy="3457575"/>
        </a:xfrm>
        <a:prstGeom prst="rect">
          <a:avLst/>
        </a:prstGeom>
        <a:ln w="6350">
          <a:solidFill>
            <a:schemeClr val="tx1"/>
          </a:solidFill>
        </a:ln>
      </xdr:spPr>
    </xdr:pic>
    <xdr:clientData/>
  </xdr:twoCellAnchor>
  <xdr:twoCellAnchor>
    <xdr:from>
      <xdr:col>0</xdr:col>
      <xdr:colOff>561976</xdr:colOff>
      <xdr:row>18</xdr:row>
      <xdr:rowOff>57150</xdr:rowOff>
    </xdr:from>
    <xdr:to>
      <xdr:col>2</xdr:col>
      <xdr:colOff>95437</xdr:colOff>
      <xdr:row>18</xdr:row>
      <xdr:rowOff>3971925</xdr:rowOff>
    </xdr:to>
    <xdr:grpSp>
      <xdr:nvGrpSpPr>
        <xdr:cNvPr id="20" name="Group 19" descr="Arrows pointing to NA and M errors messages.">
          <a:extLst>
            <a:ext uri="{FF2B5EF4-FFF2-40B4-BE49-F238E27FC236}">
              <a16:creationId xmlns:a16="http://schemas.microsoft.com/office/drawing/2014/main" id="{E2C790E4-2631-5720-497C-806833739420}"/>
            </a:ext>
          </a:extLst>
        </xdr:cNvPr>
        <xdr:cNvGrpSpPr/>
      </xdr:nvGrpSpPr>
      <xdr:grpSpPr>
        <a:xfrm>
          <a:off x="561976" y="12477750"/>
          <a:ext cx="6496236" cy="3914775"/>
          <a:chOff x="561976" y="13439775"/>
          <a:chExt cx="6029511" cy="3914775"/>
        </a:xfrm>
      </xdr:grpSpPr>
      <xdr:pic>
        <xdr:nvPicPr>
          <xdr:cNvPr id="37" name="Picture 36">
            <a:extLst>
              <a:ext uri="{FF2B5EF4-FFF2-40B4-BE49-F238E27FC236}">
                <a16:creationId xmlns:a16="http://schemas.microsoft.com/office/drawing/2014/main" id="{AFEC93E0-84E0-AEE2-AE90-27C3EC4E437D}"/>
              </a:ext>
            </a:extLst>
          </xdr:cNvPr>
          <xdr:cNvPicPr>
            <a:picLocks noChangeAspect="1"/>
          </xdr:cNvPicPr>
        </xdr:nvPicPr>
        <xdr:blipFill>
          <a:blip xmlns:r="http://schemas.openxmlformats.org/officeDocument/2006/relationships" r:embed="rId2"/>
          <a:stretch>
            <a:fillRect/>
          </a:stretch>
        </xdr:blipFill>
        <xdr:spPr>
          <a:xfrm>
            <a:off x="561976" y="13439775"/>
            <a:ext cx="6029511" cy="3914775"/>
          </a:xfrm>
          <a:prstGeom prst="rect">
            <a:avLst/>
          </a:prstGeom>
          <a:ln>
            <a:solidFill>
              <a:sysClr val="windowText" lastClr="000000"/>
            </a:solidFill>
          </a:ln>
        </xdr:spPr>
      </xdr:pic>
      <xdr:sp macro="" textlink="">
        <xdr:nvSpPr>
          <xdr:cNvPr id="13" name="Arrow: Down 12">
            <a:extLst>
              <a:ext uri="{FF2B5EF4-FFF2-40B4-BE49-F238E27FC236}">
                <a16:creationId xmlns:a16="http://schemas.microsoft.com/office/drawing/2014/main" id="{6D782D0C-2628-43F7-AD0B-F3DCFDD0D77C}"/>
              </a:ext>
            </a:extLst>
          </xdr:cNvPr>
          <xdr:cNvSpPr/>
        </xdr:nvSpPr>
        <xdr:spPr>
          <a:xfrm>
            <a:off x="1495425" y="14039849"/>
            <a:ext cx="533400" cy="819150"/>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sp macro="" textlink="">
        <xdr:nvSpPr>
          <xdr:cNvPr id="15" name="Arrow: Down 14">
            <a:extLst>
              <a:ext uri="{FF2B5EF4-FFF2-40B4-BE49-F238E27FC236}">
                <a16:creationId xmlns:a16="http://schemas.microsoft.com/office/drawing/2014/main" id="{40B3D255-D565-43D4-B852-AA51DEA46F81}"/>
              </a:ext>
            </a:extLst>
          </xdr:cNvPr>
          <xdr:cNvSpPr/>
        </xdr:nvSpPr>
        <xdr:spPr>
          <a:xfrm>
            <a:off x="638175" y="15944849"/>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609600</xdr:colOff>
      <xdr:row>21</xdr:row>
      <xdr:rowOff>47625</xdr:rowOff>
    </xdr:from>
    <xdr:to>
      <xdr:col>0</xdr:col>
      <xdr:colOff>4134342</xdr:colOff>
      <xdr:row>21</xdr:row>
      <xdr:rowOff>1476574</xdr:rowOff>
    </xdr:to>
    <xdr:grpSp>
      <xdr:nvGrpSpPr>
        <xdr:cNvPr id="19" name="Group 18" descr="List of file names in fields.">
          <a:extLst>
            <a:ext uri="{FF2B5EF4-FFF2-40B4-BE49-F238E27FC236}">
              <a16:creationId xmlns:a16="http://schemas.microsoft.com/office/drawing/2014/main" id="{45F831C6-4043-29CE-4C30-7A5A940695FC}"/>
            </a:ext>
          </a:extLst>
        </xdr:cNvPr>
        <xdr:cNvGrpSpPr/>
      </xdr:nvGrpSpPr>
      <xdr:grpSpPr>
        <a:xfrm>
          <a:off x="609600" y="17411700"/>
          <a:ext cx="3524742" cy="1428949"/>
          <a:chOff x="609600" y="18373725"/>
          <a:chExt cx="3524742" cy="1428949"/>
        </a:xfrm>
      </xdr:grpSpPr>
      <xdr:pic>
        <xdr:nvPicPr>
          <xdr:cNvPr id="39" name="Picture 38">
            <a:extLst>
              <a:ext uri="{FF2B5EF4-FFF2-40B4-BE49-F238E27FC236}">
                <a16:creationId xmlns:a16="http://schemas.microsoft.com/office/drawing/2014/main" id="{1F56DBE9-51E9-EA89-2F72-C0BB291BC76F}"/>
              </a:ext>
            </a:extLst>
          </xdr:cNvPr>
          <xdr:cNvPicPr>
            <a:picLocks noChangeAspect="1"/>
          </xdr:cNvPicPr>
        </xdr:nvPicPr>
        <xdr:blipFill>
          <a:blip xmlns:r="http://schemas.openxmlformats.org/officeDocument/2006/relationships" r:embed="rId3"/>
          <a:stretch>
            <a:fillRect/>
          </a:stretch>
        </xdr:blipFill>
        <xdr:spPr>
          <a:xfrm>
            <a:off x="609600" y="18373725"/>
            <a:ext cx="3524742" cy="1428949"/>
          </a:xfrm>
          <a:prstGeom prst="rect">
            <a:avLst/>
          </a:prstGeom>
          <a:ln>
            <a:solidFill>
              <a:sysClr val="windowText" lastClr="000000"/>
            </a:solidFill>
          </a:ln>
        </xdr:spPr>
      </xdr:pic>
      <xdr:sp macro="" textlink="">
        <xdr:nvSpPr>
          <xdr:cNvPr id="11" name="Arrow: Down 10">
            <a:extLst>
              <a:ext uri="{FF2B5EF4-FFF2-40B4-BE49-F238E27FC236}">
                <a16:creationId xmlns:a16="http://schemas.microsoft.com/office/drawing/2014/main" id="{51B150C5-39E1-41D9-9406-460B3E495E92}"/>
              </a:ext>
            </a:extLst>
          </xdr:cNvPr>
          <xdr:cNvSpPr/>
        </xdr:nvSpPr>
        <xdr:spPr>
          <a:xfrm rot="20007697">
            <a:off x="1575135" y="18433674"/>
            <a:ext cx="302815" cy="472055"/>
          </a:xfrm>
          <a:prstGeom prst="downArrow">
            <a:avLst>
              <a:gd name="adj1" fmla="val 50000"/>
              <a:gd name="adj2" fmla="val 59895"/>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251223</xdr:colOff>
      <xdr:row>24</xdr:row>
      <xdr:rowOff>85725</xdr:rowOff>
    </xdr:from>
    <xdr:to>
      <xdr:col>2</xdr:col>
      <xdr:colOff>889</xdr:colOff>
      <xdr:row>24</xdr:row>
      <xdr:rowOff>3886730</xdr:rowOff>
    </xdr:to>
    <xdr:grpSp>
      <xdr:nvGrpSpPr>
        <xdr:cNvPr id="12" name="Group 11" descr="Arrow pointing to Paste Value option.">
          <a:extLst>
            <a:ext uri="{FF2B5EF4-FFF2-40B4-BE49-F238E27FC236}">
              <a16:creationId xmlns:a16="http://schemas.microsoft.com/office/drawing/2014/main" id="{FA75B6A8-0A81-8CE3-5678-E1C062B1653B}"/>
            </a:ext>
          </a:extLst>
        </xdr:cNvPr>
        <xdr:cNvGrpSpPr/>
      </xdr:nvGrpSpPr>
      <xdr:grpSpPr>
        <a:xfrm>
          <a:off x="251223" y="20069175"/>
          <a:ext cx="6712441" cy="3801005"/>
          <a:chOff x="251223" y="21031200"/>
          <a:chExt cx="6245716" cy="3801005"/>
        </a:xfrm>
      </xdr:grpSpPr>
      <xdr:pic>
        <xdr:nvPicPr>
          <xdr:cNvPr id="41" name="Picture 40">
            <a:extLst>
              <a:ext uri="{FF2B5EF4-FFF2-40B4-BE49-F238E27FC236}">
                <a16:creationId xmlns:a16="http://schemas.microsoft.com/office/drawing/2014/main" id="{65910BF9-BC56-B3E3-C66A-B3EEBCADDB0E}"/>
              </a:ext>
            </a:extLst>
          </xdr:cNvPr>
          <xdr:cNvPicPr>
            <a:picLocks noChangeAspect="1"/>
          </xdr:cNvPicPr>
        </xdr:nvPicPr>
        <xdr:blipFill>
          <a:blip xmlns:r="http://schemas.openxmlformats.org/officeDocument/2006/relationships" r:embed="rId4"/>
          <a:stretch>
            <a:fillRect/>
          </a:stretch>
        </xdr:blipFill>
        <xdr:spPr>
          <a:xfrm>
            <a:off x="457200" y="21031200"/>
            <a:ext cx="6039739" cy="3801005"/>
          </a:xfrm>
          <a:prstGeom prst="rect">
            <a:avLst/>
          </a:prstGeom>
        </xdr:spPr>
      </xdr:pic>
      <xdr:sp macro="" textlink="">
        <xdr:nvSpPr>
          <xdr:cNvPr id="9" name="Arrow: Down 8">
            <a:extLst>
              <a:ext uri="{FF2B5EF4-FFF2-40B4-BE49-F238E27FC236}">
                <a16:creationId xmlns:a16="http://schemas.microsoft.com/office/drawing/2014/main" id="{F2E033E0-3C05-49DE-91C7-788488A640AE}"/>
              </a:ext>
            </a:extLst>
          </xdr:cNvPr>
          <xdr:cNvSpPr/>
        </xdr:nvSpPr>
        <xdr:spPr>
          <a:xfrm rot="19828620">
            <a:off x="251223" y="22580934"/>
            <a:ext cx="498446" cy="808612"/>
          </a:xfrm>
          <a:prstGeom prst="downArrow">
            <a:avLst>
              <a:gd name="adj1" fmla="val 50000"/>
              <a:gd name="adj2" fmla="val 79230"/>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466725</xdr:colOff>
      <xdr:row>36</xdr:row>
      <xdr:rowOff>28575</xdr:rowOff>
    </xdr:from>
    <xdr:to>
      <xdr:col>1</xdr:col>
      <xdr:colOff>608</xdr:colOff>
      <xdr:row>36</xdr:row>
      <xdr:rowOff>1695683</xdr:rowOff>
    </xdr:to>
    <xdr:grpSp>
      <xdr:nvGrpSpPr>
        <xdr:cNvPr id="35" name="Group 34" descr="Screenshot of second save confirmation box.">
          <a:extLst>
            <a:ext uri="{FF2B5EF4-FFF2-40B4-BE49-F238E27FC236}">
              <a16:creationId xmlns:a16="http://schemas.microsoft.com/office/drawing/2014/main" id="{66CF947D-979A-033E-5873-32D41FCBC34D}"/>
            </a:ext>
          </a:extLst>
        </xdr:cNvPr>
        <xdr:cNvGrpSpPr/>
      </xdr:nvGrpSpPr>
      <xdr:grpSpPr>
        <a:xfrm>
          <a:off x="466725" y="38519100"/>
          <a:ext cx="4363058" cy="1667108"/>
          <a:chOff x="742950" y="39509700"/>
          <a:chExt cx="4039208" cy="1667108"/>
        </a:xfrm>
      </xdr:grpSpPr>
      <xdr:pic>
        <xdr:nvPicPr>
          <xdr:cNvPr id="3" name="Picture 2">
            <a:extLst>
              <a:ext uri="{FF2B5EF4-FFF2-40B4-BE49-F238E27FC236}">
                <a16:creationId xmlns:a16="http://schemas.microsoft.com/office/drawing/2014/main" id="{38DC25C7-F61B-F65C-1611-39BA43BCD4CA}"/>
              </a:ext>
            </a:extLst>
          </xdr:cNvPr>
          <xdr:cNvPicPr>
            <a:picLocks noChangeAspect="1"/>
          </xdr:cNvPicPr>
        </xdr:nvPicPr>
        <xdr:blipFill>
          <a:blip xmlns:r="http://schemas.openxmlformats.org/officeDocument/2006/relationships" r:embed="rId5"/>
          <a:stretch>
            <a:fillRect/>
          </a:stretch>
        </xdr:blipFill>
        <xdr:spPr>
          <a:xfrm>
            <a:off x="742950" y="39509700"/>
            <a:ext cx="4039208" cy="1667108"/>
          </a:xfrm>
          <a:prstGeom prst="rect">
            <a:avLst/>
          </a:prstGeom>
        </xdr:spPr>
      </xdr:pic>
      <xdr:sp macro="" textlink="">
        <xdr:nvSpPr>
          <xdr:cNvPr id="25" name="Rectangle: Rounded Corners 24">
            <a:extLst>
              <a:ext uri="{FF2B5EF4-FFF2-40B4-BE49-F238E27FC236}">
                <a16:creationId xmlns:a16="http://schemas.microsoft.com/office/drawing/2014/main" id="{B0AD61AB-5974-4105-ADDF-7BC216C34F6E}"/>
              </a:ext>
            </a:extLst>
          </xdr:cNvPr>
          <xdr:cNvSpPr/>
        </xdr:nvSpPr>
        <xdr:spPr>
          <a:xfrm>
            <a:off x="1905001" y="40576500"/>
            <a:ext cx="731520" cy="31432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485776</xdr:colOff>
      <xdr:row>34</xdr:row>
      <xdr:rowOff>66675</xdr:rowOff>
    </xdr:from>
    <xdr:to>
      <xdr:col>1</xdr:col>
      <xdr:colOff>1485901</xdr:colOff>
      <xdr:row>35</xdr:row>
      <xdr:rowOff>29671</xdr:rowOff>
    </xdr:to>
    <xdr:grpSp>
      <xdr:nvGrpSpPr>
        <xdr:cNvPr id="34" name="Group 33" descr="Screenshot of save confirmation box.">
          <a:extLst>
            <a:ext uri="{FF2B5EF4-FFF2-40B4-BE49-F238E27FC236}">
              <a16:creationId xmlns:a16="http://schemas.microsoft.com/office/drawing/2014/main" id="{170836ED-E7EF-F39C-5A67-75B8C4410D36}"/>
            </a:ext>
          </a:extLst>
        </xdr:cNvPr>
        <xdr:cNvGrpSpPr/>
      </xdr:nvGrpSpPr>
      <xdr:grpSpPr>
        <a:xfrm>
          <a:off x="485776" y="36414075"/>
          <a:ext cx="5829300" cy="1782271"/>
          <a:chOff x="762001" y="37357050"/>
          <a:chExt cx="5505450" cy="1782271"/>
        </a:xfrm>
      </xdr:grpSpPr>
      <xdr:pic>
        <xdr:nvPicPr>
          <xdr:cNvPr id="4" name="Picture 3">
            <a:extLst>
              <a:ext uri="{FF2B5EF4-FFF2-40B4-BE49-F238E27FC236}">
                <a16:creationId xmlns:a16="http://schemas.microsoft.com/office/drawing/2014/main" id="{BFFA4C3C-F846-2393-4D16-44AE7E5257D8}"/>
              </a:ext>
            </a:extLst>
          </xdr:cNvPr>
          <xdr:cNvPicPr>
            <a:picLocks noChangeAspect="1"/>
          </xdr:cNvPicPr>
        </xdr:nvPicPr>
        <xdr:blipFill>
          <a:blip xmlns:r="http://schemas.openxmlformats.org/officeDocument/2006/relationships" r:embed="rId6"/>
          <a:stretch>
            <a:fillRect/>
          </a:stretch>
        </xdr:blipFill>
        <xdr:spPr>
          <a:xfrm>
            <a:off x="762001" y="37357050"/>
            <a:ext cx="5505450" cy="1782271"/>
          </a:xfrm>
          <a:prstGeom prst="rect">
            <a:avLst/>
          </a:prstGeom>
        </xdr:spPr>
      </xdr:pic>
      <xdr:sp macro="" textlink="">
        <xdr:nvSpPr>
          <xdr:cNvPr id="24" name="Rectangle: Rounded Corners 23">
            <a:extLst>
              <a:ext uri="{FF2B5EF4-FFF2-40B4-BE49-F238E27FC236}">
                <a16:creationId xmlns:a16="http://schemas.microsoft.com/office/drawing/2014/main" id="{2D902F29-558B-467B-804F-A2C0B898D4A0}"/>
              </a:ext>
            </a:extLst>
          </xdr:cNvPr>
          <xdr:cNvSpPr/>
        </xdr:nvSpPr>
        <xdr:spPr>
          <a:xfrm>
            <a:off x="3114674" y="38661975"/>
            <a:ext cx="561975" cy="285750"/>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523875</xdr:colOff>
      <xdr:row>40</xdr:row>
      <xdr:rowOff>85727</xdr:rowOff>
    </xdr:from>
    <xdr:to>
      <xdr:col>1</xdr:col>
      <xdr:colOff>857249</xdr:colOff>
      <xdr:row>40</xdr:row>
      <xdr:rowOff>4629150</xdr:rowOff>
    </xdr:to>
    <xdr:grpSp>
      <xdr:nvGrpSpPr>
        <xdr:cNvPr id="38" name="Group 37" descr="Screenshot of selecting Notepad to open the file instead of Excel.">
          <a:extLst>
            <a:ext uri="{FF2B5EF4-FFF2-40B4-BE49-F238E27FC236}">
              <a16:creationId xmlns:a16="http://schemas.microsoft.com/office/drawing/2014/main" id="{489C6520-A34B-7BF8-66AD-A36203261D81}"/>
            </a:ext>
          </a:extLst>
        </xdr:cNvPr>
        <xdr:cNvGrpSpPr/>
      </xdr:nvGrpSpPr>
      <xdr:grpSpPr>
        <a:xfrm>
          <a:off x="523875" y="42662477"/>
          <a:ext cx="5162549" cy="4543423"/>
          <a:chOff x="800100" y="44186476"/>
          <a:chExt cx="4838699" cy="4610099"/>
        </a:xfrm>
      </xdr:grpSpPr>
      <xdr:pic>
        <xdr:nvPicPr>
          <xdr:cNvPr id="5" name="Picture 4">
            <a:extLst>
              <a:ext uri="{FF2B5EF4-FFF2-40B4-BE49-F238E27FC236}">
                <a16:creationId xmlns:a16="http://schemas.microsoft.com/office/drawing/2014/main" id="{21DACCB5-DD6A-EF60-88B1-B6C33C0AF41F}"/>
              </a:ext>
            </a:extLst>
          </xdr:cNvPr>
          <xdr:cNvPicPr>
            <a:picLocks noChangeAspect="1"/>
          </xdr:cNvPicPr>
        </xdr:nvPicPr>
        <xdr:blipFill>
          <a:blip xmlns:r="http://schemas.openxmlformats.org/officeDocument/2006/relationships" r:embed="rId7"/>
          <a:stretch>
            <a:fillRect/>
          </a:stretch>
        </xdr:blipFill>
        <xdr:spPr>
          <a:xfrm>
            <a:off x="800100" y="44186476"/>
            <a:ext cx="4838699" cy="4610099"/>
          </a:xfrm>
          <a:prstGeom prst="rect">
            <a:avLst/>
          </a:prstGeom>
        </xdr:spPr>
      </xdr:pic>
      <xdr:sp macro="" textlink="">
        <xdr:nvSpPr>
          <xdr:cNvPr id="27" name="Rectangle: Rounded Corners 26">
            <a:extLst>
              <a:ext uri="{FF2B5EF4-FFF2-40B4-BE49-F238E27FC236}">
                <a16:creationId xmlns:a16="http://schemas.microsoft.com/office/drawing/2014/main" id="{9ABEE601-77F9-41A1-9BCB-4327923E3697}"/>
              </a:ext>
            </a:extLst>
          </xdr:cNvPr>
          <xdr:cNvSpPr/>
        </xdr:nvSpPr>
        <xdr:spPr>
          <a:xfrm>
            <a:off x="2133600" y="45158025"/>
            <a:ext cx="1114425"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sp macro="" textlink="">
        <xdr:nvSpPr>
          <xdr:cNvPr id="28" name="Rectangle: Rounded Corners 27">
            <a:extLst>
              <a:ext uri="{FF2B5EF4-FFF2-40B4-BE49-F238E27FC236}">
                <a16:creationId xmlns:a16="http://schemas.microsoft.com/office/drawing/2014/main" id="{4A1378D2-2835-40EF-B13F-1A20E62DB3DB}"/>
              </a:ext>
            </a:extLst>
          </xdr:cNvPr>
          <xdr:cNvSpPr/>
        </xdr:nvSpPr>
        <xdr:spPr>
          <a:xfrm>
            <a:off x="4067175" y="45396150"/>
            <a:ext cx="781050"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sp macro="" textlink="">
        <xdr:nvSpPr>
          <xdr:cNvPr id="29" name="Arrow: Down 28">
            <a:extLst>
              <a:ext uri="{FF2B5EF4-FFF2-40B4-BE49-F238E27FC236}">
                <a16:creationId xmlns:a16="http://schemas.microsoft.com/office/drawing/2014/main" id="{67F3E556-0317-4FDA-9E2C-5C868B02181B}"/>
              </a:ext>
            </a:extLst>
          </xdr:cNvPr>
          <xdr:cNvSpPr/>
        </xdr:nvSpPr>
        <xdr:spPr>
          <a:xfrm>
            <a:off x="2362200" y="47282100"/>
            <a:ext cx="361950" cy="628650"/>
          </a:xfrm>
          <a:prstGeom prst="down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kern="1200"/>
          </a:p>
        </xdr:txBody>
      </xdr:sp>
      <xdr:sp macro="" textlink="">
        <xdr:nvSpPr>
          <xdr:cNvPr id="30" name="Arrow: Down 29">
            <a:extLst>
              <a:ext uri="{FF2B5EF4-FFF2-40B4-BE49-F238E27FC236}">
                <a16:creationId xmlns:a16="http://schemas.microsoft.com/office/drawing/2014/main" id="{74814CC7-4002-4D52-80B6-DFF2916B59BF}"/>
              </a:ext>
            </a:extLst>
          </xdr:cNvPr>
          <xdr:cNvSpPr/>
        </xdr:nvSpPr>
        <xdr:spPr>
          <a:xfrm rot="2272499">
            <a:off x="3086100" y="47644050"/>
            <a:ext cx="361950" cy="628650"/>
          </a:xfrm>
          <a:prstGeom prst="down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533400</xdr:colOff>
      <xdr:row>27</xdr:row>
      <xdr:rowOff>0</xdr:rowOff>
    </xdr:from>
    <xdr:to>
      <xdr:col>1</xdr:col>
      <xdr:colOff>1686760</xdr:colOff>
      <xdr:row>27</xdr:row>
      <xdr:rowOff>3610479</xdr:rowOff>
    </xdr:to>
    <xdr:grpSp>
      <xdr:nvGrpSpPr>
        <xdr:cNvPr id="2" name="Group 1" descr="Screenshot of cell C1 with file name pasted.">
          <a:extLst>
            <a:ext uri="{FF2B5EF4-FFF2-40B4-BE49-F238E27FC236}">
              <a16:creationId xmlns:a16="http://schemas.microsoft.com/office/drawing/2014/main" id="{A0BA5ED9-018E-471D-A49C-58D884E21377}"/>
            </a:ext>
          </a:extLst>
        </xdr:cNvPr>
        <xdr:cNvGrpSpPr/>
      </xdr:nvGrpSpPr>
      <xdr:grpSpPr>
        <a:xfrm>
          <a:off x="533400" y="24850725"/>
          <a:ext cx="5982535" cy="3610479"/>
          <a:chOff x="809625" y="25479375"/>
          <a:chExt cx="5658685" cy="3610479"/>
        </a:xfrm>
      </xdr:grpSpPr>
      <xdr:pic>
        <xdr:nvPicPr>
          <xdr:cNvPr id="6" name="Picture 5">
            <a:extLst>
              <a:ext uri="{FF2B5EF4-FFF2-40B4-BE49-F238E27FC236}">
                <a16:creationId xmlns:a16="http://schemas.microsoft.com/office/drawing/2014/main" id="{4654C6AA-9C56-587D-B8C0-D2AD0D7B5307}"/>
              </a:ext>
            </a:extLst>
          </xdr:cNvPr>
          <xdr:cNvPicPr>
            <a:picLocks noChangeAspect="1"/>
          </xdr:cNvPicPr>
        </xdr:nvPicPr>
        <xdr:blipFill>
          <a:blip xmlns:r="http://schemas.openxmlformats.org/officeDocument/2006/relationships" r:embed="rId8"/>
          <a:stretch>
            <a:fillRect/>
          </a:stretch>
        </xdr:blipFill>
        <xdr:spPr>
          <a:xfrm>
            <a:off x="809625" y="25479375"/>
            <a:ext cx="5658685" cy="3610479"/>
          </a:xfrm>
          <a:prstGeom prst="rect">
            <a:avLst/>
          </a:prstGeom>
        </xdr:spPr>
      </xdr:pic>
      <xdr:sp macro="" textlink="">
        <xdr:nvSpPr>
          <xdr:cNvPr id="17" name="Callout: Bent Line 16">
            <a:extLst>
              <a:ext uri="{FF2B5EF4-FFF2-40B4-BE49-F238E27FC236}">
                <a16:creationId xmlns:a16="http://schemas.microsoft.com/office/drawing/2014/main" id="{7F145EC7-BB3B-49EA-9638-B7D651F6C88A}"/>
              </a:ext>
            </a:extLst>
          </xdr:cNvPr>
          <xdr:cNvSpPr/>
        </xdr:nvSpPr>
        <xdr:spPr>
          <a:xfrm>
            <a:off x="4505325" y="26146125"/>
            <a:ext cx="1790700" cy="1409700"/>
          </a:xfrm>
          <a:prstGeom prst="borderCallout2">
            <a:avLst>
              <a:gd name="adj1" fmla="val 18750"/>
              <a:gd name="adj2" fmla="val -8333"/>
              <a:gd name="adj3" fmla="val 18750"/>
              <a:gd name="adj4" fmla="val -16667"/>
              <a:gd name="adj5" fmla="val 106657"/>
              <a:gd name="adj6" fmla="val -37699"/>
            </a:avLst>
          </a:prstGeom>
          <a:solidFill>
            <a:schemeClr val="bg1"/>
          </a:solidFill>
          <a:ln w="28575">
            <a:solidFill>
              <a:srgbClr val="C0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ysClr val="windowText" lastClr="000000"/>
                </a:solidFill>
              </a:rPr>
              <a:t>After you have used Paste Value to paste the file name here,</a:t>
            </a:r>
            <a:r>
              <a:rPr lang="en-US" sz="1600" kern="1200" baseline="0">
                <a:solidFill>
                  <a:sysClr val="windowText" lastClr="000000"/>
                </a:solidFill>
              </a:rPr>
              <a:t> copy the file name again.</a:t>
            </a:r>
            <a:endParaRPr lang="en-US" sz="1600" kern="1200">
              <a:solidFill>
                <a:sysClr val="windowText" lastClr="000000"/>
              </a:solidFill>
            </a:endParaRPr>
          </a:p>
        </xdr:txBody>
      </xdr:sp>
      <xdr:sp macro="" textlink="">
        <xdr:nvSpPr>
          <xdr:cNvPr id="22" name="Rectangle: Rounded Corners 21">
            <a:extLst>
              <a:ext uri="{FF2B5EF4-FFF2-40B4-BE49-F238E27FC236}">
                <a16:creationId xmlns:a16="http://schemas.microsoft.com/office/drawing/2014/main" id="{E0F21BAA-B4D8-5FA8-0579-F53816A3168E}"/>
              </a:ext>
            </a:extLst>
          </xdr:cNvPr>
          <xdr:cNvSpPr/>
        </xdr:nvSpPr>
        <xdr:spPr>
          <a:xfrm>
            <a:off x="1362076" y="26365200"/>
            <a:ext cx="800100" cy="2952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xdr:from>
      <xdr:col>0</xdr:col>
      <xdr:colOff>314325</xdr:colOff>
      <xdr:row>30</xdr:row>
      <xdr:rowOff>114300</xdr:rowOff>
    </xdr:from>
    <xdr:to>
      <xdr:col>2</xdr:col>
      <xdr:colOff>323850</xdr:colOff>
      <xdr:row>31</xdr:row>
      <xdr:rowOff>2733675</xdr:rowOff>
    </xdr:to>
    <xdr:grpSp>
      <xdr:nvGrpSpPr>
        <xdr:cNvPr id="18" name="Group 17" descr="Screenshot of file name in save function, highlighting CSV selection.">
          <a:extLst>
            <a:ext uri="{FF2B5EF4-FFF2-40B4-BE49-F238E27FC236}">
              <a16:creationId xmlns:a16="http://schemas.microsoft.com/office/drawing/2014/main" id="{F00A483C-E66B-7F8C-0ED3-D505B88F101E}"/>
            </a:ext>
          </a:extLst>
        </xdr:cNvPr>
        <xdr:cNvGrpSpPr/>
      </xdr:nvGrpSpPr>
      <xdr:grpSpPr>
        <a:xfrm>
          <a:off x="314325" y="30022800"/>
          <a:ext cx="6972300" cy="4686300"/>
          <a:chOff x="314325" y="30984825"/>
          <a:chExt cx="6505575" cy="4686300"/>
        </a:xfrm>
      </xdr:grpSpPr>
      <xdr:pic>
        <xdr:nvPicPr>
          <xdr:cNvPr id="23" name="Picture 22">
            <a:extLst>
              <a:ext uri="{FF2B5EF4-FFF2-40B4-BE49-F238E27FC236}">
                <a16:creationId xmlns:a16="http://schemas.microsoft.com/office/drawing/2014/main" id="{F8CC7A25-8E84-4F01-950D-90FF66DE279A}"/>
              </a:ext>
            </a:extLst>
          </xdr:cNvPr>
          <xdr:cNvPicPr>
            <a:picLocks noChangeAspect="1"/>
          </xdr:cNvPicPr>
        </xdr:nvPicPr>
        <xdr:blipFill>
          <a:blip xmlns:r="http://schemas.openxmlformats.org/officeDocument/2006/relationships" r:embed="rId9"/>
          <a:stretch>
            <a:fillRect/>
          </a:stretch>
        </xdr:blipFill>
        <xdr:spPr>
          <a:xfrm>
            <a:off x="314325" y="31003875"/>
            <a:ext cx="6505575" cy="4667250"/>
          </a:xfrm>
          <a:prstGeom prst="rect">
            <a:avLst/>
          </a:prstGeom>
        </xdr:spPr>
      </xdr:pic>
      <xdr:sp macro="" textlink="">
        <xdr:nvSpPr>
          <xdr:cNvPr id="26" name="Callout: Bent Line 25">
            <a:extLst>
              <a:ext uri="{FF2B5EF4-FFF2-40B4-BE49-F238E27FC236}">
                <a16:creationId xmlns:a16="http://schemas.microsoft.com/office/drawing/2014/main" id="{F38860F7-09F6-4F51-8443-D58B4007052E}"/>
              </a:ext>
            </a:extLst>
          </xdr:cNvPr>
          <xdr:cNvSpPr/>
        </xdr:nvSpPr>
        <xdr:spPr>
          <a:xfrm>
            <a:off x="3076575" y="31661100"/>
            <a:ext cx="1457325" cy="628650"/>
          </a:xfrm>
          <a:prstGeom prst="borderCallout2">
            <a:avLst>
              <a:gd name="adj1" fmla="val 18750"/>
              <a:gd name="adj2" fmla="val -8333"/>
              <a:gd name="adj3" fmla="val 18750"/>
              <a:gd name="adj4" fmla="val -16667"/>
              <a:gd name="adj5" fmla="val 161796"/>
              <a:gd name="adj6" fmla="val -62353"/>
            </a:avLst>
          </a:prstGeom>
          <a:solidFill>
            <a:schemeClr val="bg1"/>
          </a:solidFill>
          <a:ln w="28575">
            <a:solidFill>
              <a:srgbClr val="C0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ysClr val="windowText" lastClr="000000"/>
                </a:solidFill>
              </a:rPr>
              <a:t>Paste the file name here.</a:t>
            </a:r>
          </a:p>
        </xdr:txBody>
      </xdr:sp>
      <xdr:sp macro="" textlink="">
        <xdr:nvSpPr>
          <xdr:cNvPr id="31" name="Callout: Bent Line 30">
            <a:extLst>
              <a:ext uri="{FF2B5EF4-FFF2-40B4-BE49-F238E27FC236}">
                <a16:creationId xmlns:a16="http://schemas.microsoft.com/office/drawing/2014/main" id="{CCCE7566-78E1-4AED-861C-54EB2369AFD5}"/>
              </a:ext>
            </a:extLst>
          </xdr:cNvPr>
          <xdr:cNvSpPr/>
        </xdr:nvSpPr>
        <xdr:spPr>
          <a:xfrm>
            <a:off x="3695700" y="33566100"/>
            <a:ext cx="2171700" cy="1104900"/>
          </a:xfrm>
          <a:prstGeom prst="borderCallout2">
            <a:avLst>
              <a:gd name="adj1" fmla="val 18750"/>
              <a:gd name="adj2" fmla="val -8333"/>
              <a:gd name="adj3" fmla="val 18750"/>
              <a:gd name="adj4" fmla="val -16667"/>
              <a:gd name="adj5" fmla="val 112668"/>
              <a:gd name="adj6" fmla="val -62940"/>
            </a:avLst>
          </a:prstGeom>
          <a:solidFill>
            <a:schemeClr val="bg1"/>
          </a:solidFill>
          <a:ln w="28575">
            <a:solidFill>
              <a:srgbClr val="C0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ysClr val="windowText" lastClr="000000"/>
                </a:solidFill>
              </a:rPr>
              <a:t>Click on the</a:t>
            </a:r>
            <a:r>
              <a:rPr lang="en-US" sz="1600" kern="1200" baseline="0">
                <a:solidFill>
                  <a:sysClr val="windowText" lastClr="000000"/>
                </a:solidFill>
              </a:rPr>
              <a:t> Save as type dropdown list and select CSV (Comma delimited) (*.csv)</a:t>
            </a:r>
            <a:endParaRPr lang="en-US" sz="1050" kern="1200">
              <a:solidFill>
                <a:sysClr val="windowText" lastClr="000000"/>
              </a:solidFill>
            </a:endParaRPr>
          </a:p>
        </xdr:txBody>
      </xdr:sp>
      <xdr:sp macro="" textlink="">
        <xdr:nvSpPr>
          <xdr:cNvPr id="32" name="Rectangle: Rounded Corners 31">
            <a:extLst>
              <a:ext uri="{FF2B5EF4-FFF2-40B4-BE49-F238E27FC236}">
                <a16:creationId xmlns:a16="http://schemas.microsoft.com/office/drawing/2014/main" id="{BA5D7845-A427-4496-A07E-CFDA5C328D6E}"/>
              </a:ext>
            </a:extLst>
          </xdr:cNvPr>
          <xdr:cNvSpPr/>
        </xdr:nvSpPr>
        <xdr:spPr>
          <a:xfrm>
            <a:off x="323850" y="30984825"/>
            <a:ext cx="628650" cy="276225"/>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438151</xdr:colOff>
      <xdr:row>48</xdr:row>
      <xdr:rowOff>142876</xdr:rowOff>
    </xdr:from>
    <xdr:to>
      <xdr:col>1</xdr:col>
      <xdr:colOff>695326</xdr:colOff>
      <xdr:row>48</xdr:row>
      <xdr:rowOff>4448175</xdr:rowOff>
    </xdr:to>
    <xdr:grpSp>
      <xdr:nvGrpSpPr>
        <xdr:cNvPr id="42" name="Group 41" descr="Screenshot of Save selection.">
          <a:extLst>
            <a:ext uri="{FF2B5EF4-FFF2-40B4-BE49-F238E27FC236}">
              <a16:creationId xmlns:a16="http://schemas.microsoft.com/office/drawing/2014/main" id="{35E2325B-38D7-4551-B22E-5830E11ABD08}"/>
            </a:ext>
          </a:extLst>
        </xdr:cNvPr>
        <xdr:cNvGrpSpPr/>
      </xdr:nvGrpSpPr>
      <xdr:grpSpPr>
        <a:xfrm>
          <a:off x="438151" y="53682901"/>
          <a:ext cx="5086350" cy="4305299"/>
          <a:chOff x="666750" y="54816375"/>
          <a:chExt cx="5038725" cy="4510902"/>
        </a:xfrm>
      </xdr:grpSpPr>
      <xdr:pic>
        <xdr:nvPicPr>
          <xdr:cNvPr id="44" name="Picture 43">
            <a:extLst>
              <a:ext uri="{FF2B5EF4-FFF2-40B4-BE49-F238E27FC236}">
                <a16:creationId xmlns:a16="http://schemas.microsoft.com/office/drawing/2014/main" id="{3D850BFD-9EB8-C789-09E9-7A653F72087D}"/>
              </a:ext>
            </a:extLst>
          </xdr:cNvPr>
          <xdr:cNvPicPr>
            <a:picLocks noChangeAspect="1"/>
          </xdr:cNvPicPr>
        </xdr:nvPicPr>
        <xdr:blipFill>
          <a:blip xmlns:r="http://schemas.openxmlformats.org/officeDocument/2006/relationships" r:embed="rId10"/>
          <a:stretch>
            <a:fillRect/>
          </a:stretch>
        </xdr:blipFill>
        <xdr:spPr>
          <a:xfrm>
            <a:off x="666750" y="54816375"/>
            <a:ext cx="5038725" cy="4510902"/>
          </a:xfrm>
          <a:prstGeom prst="rect">
            <a:avLst/>
          </a:prstGeom>
        </xdr:spPr>
      </xdr:pic>
      <xdr:sp macro="" textlink="">
        <xdr:nvSpPr>
          <xdr:cNvPr id="45" name="Rectangle: Rounded Corners 44">
            <a:extLst>
              <a:ext uri="{FF2B5EF4-FFF2-40B4-BE49-F238E27FC236}">
                <a16:creationId xmlns:a16="http://schemas.microsoft.com/office/drawing/2014/main" id="{8D5E782E-2697-3781-6C6D-1AA75D92222C}"/>
              </a:ext>
            </a:extLst>
          </xdr:cNvPr>
          <xdr:cNvSpPr/>
        </xdr:nvSpPr>
        <xdr:spPr>
          <a:xfrm>
            <a:off x="695326" y="56559451"/>
            <a:ext cx="1809750" cy="171450"/>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twoCellAnchor editAs="oneCell">
    <xdr:from>
      <xdr:col>0</xdr:col>
      <xdr:colOff>440191</xdr:colOff>
      <xdr:row>43</xdr:row>
      <xdr:rowOff>68036</xdr:rowOff>
    </xdr:from>
    <xdr:to>
      <xdr:col>2</xdr:col>
      <xdr:colOff>76872</xdr:colOff>
      <xdr:row>43</xdr:row>
      <xdr:rowOff>1562780</xdr:rowOff>
    </xdr:to>
    <xdr:pic>
      <xdr:nvPicPr>
        <xdr:cNvPr id="21" name="Picture 20" descr="Screenshot of table view in Notepad with the 8 extra commas highlighted in the file header row.">
          <a:extLst>
            <a:ext uri="{FF2B5EF4-FFF2-40B4-BE49-F238E27FC236}">
              <a16:creationId xmlns:a16="http://schemas.microsoft.com/office/drawing/2014/main" id="{7D067245-D1AD-5CBF-68D7-35C72168F6DF}"/>
            </a:ext>
          </a:extLst>
        </xdr:cNvPr>
        <xdr:cNvPicPr>
          <a:picLocks noChangeAspect="1"/>
        </xdr:cNvPicPr>
      </xdr:nvPicPr>
      <xdr:blipFill>
        <a:blip xmlns:r="http://schemas.openxmlformats.org/officeDocument/2006/relationships" r:embed="rId11"/>
        <a:stretch>
          <a:fillRect/>
        </a:stretch>
      </xdr:blipFill>
      <xdr:spPr>
        <a:xfrm>
          <a:off x="440191" y="49795340"/>
          <a:ext cx="6603538" cy="1494744"/>
        </a:xfrm>
        <a:prstGeom prst="rect">
          <a:avLst/>
        </a:prstGeom>
      </xdr:spPr>
    </xdr:pic>
    <xdr:clientData/>
  </xdr:twoCellAnchor>
  <xdr:twoCellAnchor>
    <xdr:from>
      <xdr:col>1</xdr:col>
      <xdr:colOff>1522237</xdr:colOff>
      <xdr:row>43</xdr:row>
      <xdr:rowOff>502782</xdr:rowOff>
    </xdr:from>
    <xdr:to>
      <xdr:col>1</xdr:col>
      <xdr:colOff>2054678</xdr:colOff>
      <xdr:row>43</xdr:row>
      <xdr:rowOff>741589</xdr:rowOff>
    </xdr:to>
    <xdr:sp macro="" textlink="">
      <xdr:nvSpPr>
        <xdr:cNvPr id="7" name="Rectangle: Rounded Corners 6">
          <a:extLst>
            <a:ext uri="{FF2B5EF4-FFF2-40B4-BE49-F238E27FC236}">
              <a16:creationId xmlns:a16="http://schemas.microsoft.com/office/drawing/2014/main" id="{E8A3A3D6-2BB1-4939-B4C0-75158FD03CA2}"/>
            </a:ext>
          </a:extLst>
        </xdr:cNvPr>
        <xdr:cNvSpPr/>
      </xdr:nvSpPr>
      <xdr:spPr>
        <a:xfrm>
          <a:off x="6352773" y="50230086"/>
          <a:ext cx="532441" cy="238807"/>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462643</xdr:colOff>
      <xdr:row>45</xdr:row>
      <xdr:rowOff>108856</xdr:rowOff>
    </xdr:from>
    <xdr:to>
      <xdr:col>2</xdr:col>
      <xdr:colOff>116560</xdr:colOff>
      <xdr:row>45</xdr:row>
      <xdr:rowOff>1426707</xdr:rowOff>
    </xdr:to>
    <xdr:pic>
      <xdr:nvPicPr>
        <xdr:cNvPr id="33" name="Picture 32" descr="Screenshot of table view in Notepad with the one comma at the end of the file header row.">
          <a:extLst>
            <a:ext uri="{FF2B5EF4-FFF2-40B4-BE49-F238E27FC236}">
              <a16:creationId xmlns:a16="http://schemas.microsoft.com/office/drawing/2014/main" id="{B26DB3C2-A0D7-F48C-5FA1-8CE6784D6F90}"/>
            </a:ext>
          </a:extLst>
        </xdr:cNvPr>
        <xdr:cNvPicPr>
          <a:picLocks noChangeAspect="1"/>
        </xdr:cNvPicPr>
      </xdr:nvPicPr>
      <xdr:blipFill>
        <a:blip xmlns:r="http://schemas.openxmlformats.org/officeDocument/2006/relationships" r:embed="rId12"/>
        <a:stretch>
          <a:fillRect/>
        </a:stretch>
      </xdr:blipFill>
      <xdr:spPr>
        <a:xfrm>
          <a:off x="462643" y="51979285"/>
          <a:ext cx="6616012" cy="13130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447675</xdr:colOff>
          <xdr:row>6</xdr:row>
          <xdr:rowOff>180975</xdr:rowOff>
        </xdr:from>
        <xdr:to>
          <xdr:col>8</xdr:col>
          <xdr:colOff>180975</xdr:colOff>
          <xdr:row>8</xdr:row>
          <xdr:rowOff>142875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n-US" sz="1200" b="1" i="0" u="none" strike="noStrike" baseline="0">
                  <a:solidFill>
                    <a:srgbClr val="339966"/>
                  </a:solidFill>
                  <a:latin typeface="Calibri"/>
                  <a:ea typeface="Calibri"/>
                  <a:cs typeface="Calibri"/>
                </a:rPr>
                <a:t>Click to check for blank cells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447675</xdr:colOff>
          <xdr:row>10</xdr:row>
          <xdr:rowOff>19050</xdr:rowOff>
        </xdr:from>
        <xdr:to>
          <xdr:col>8</xdr:col>
          <xdr:colOff>190500</xdr:colOff>
          <xdr:row>11</xdr:row>
          <xdr:rowOff>152400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n-US" sz="1200" b="1" i="0" u="none" strike="noStrike" baseline="0">
                  <a:solidFill>
                    <a:srgbClr val="339966"/>
                  </a:solidFill>
                  <a:latin typeface="Calibri"/>
                  <a:ea typeface="Calibri"/>
                  <a:cs typeface="Calibri"/>
                </a:rPr>
                <a:t>Click to check for 'NA'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438150</xdr:colOff>
          <xdr:row>13</xdr:row>
          <xdr:rowOff>180975</xdr:rowOff>
        </xdr:from>
        <xdr:to>
          <xdr:col>8</xdr:col>
          <xdr:colOff>209550</xdr:colOff>
          <xdr:row>15</xdr:row>
          <xdr:rowOff>180975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C00-0000034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n-US" sz="1200" b="1" i="0" u="none" strike="noStrike" baseline="0">
                  <a:solidFill>
                    <a:srgbClr val="339966"/>
                  </a:solidFill>
                  <a:latin typeface="Calibri"/>
                  <a:ea typeface="Calibri"/>
                  <a:cs typeface="Calibri"/>
                </a:rPr>
                <a:t>Click to compare counts</a:t>
              </a:r>
            </a:p>
          </xdr:txBody>
        </xdr:sp>
        <xdr:clientData fPrintsWithSheet="0"/>
      </xdr:twoCellAnchor>
    </mc:Choice>
    <mc:Fallback/>
  </mc:AlternateContent>
  <xdr:twoCellAnchor editAs="oneCell">
    <xdr:from>
      <xdr:col>0</xdr:col>
      <xdr:colOff>184150</xdr:colOff>
      <xdr:row>0</xdr:row>
      <xdr:rowOff>0</xdr:rowOff>
    </xdr:from>
    <xdr:to>
      <xdr:col>10</xdr:col>
      <xdr:colOff>1588813</xdr:colOff>
      <xdr:row>0</xdr:row>
      <xdr:rowOff>1146147</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84150" y="0"/>
          <a:ext cx="9285013" cy="1146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etorg4271716-my.sharepoint.com/personal/terry_long_sped-data_com/Documents/Documents/2%20-%20WORK/4%20-%20DaSy/DaSy%20Part%20C%20Data%20Quality%20Tools/Part%20C%20Edit%20Check%20Tools/Part%20C%20Exiting%20Data%20Check%20Tool/Part-C-Exiting-Data-Tool-feb-04-2025.xlsx" TargetMode="External"/><Relationship Id="rId2" Type="http://schemas.microsoft.com/office/2019/04/relationships/externalLinkLongPath" Target="https://sriit.sharepoint.com/personal/terry_long_sped-data_com/Documents/Documents/2%20-%20WORK/4%20-%20DaSy/DaSy%20Part%20C%20Data%20Quality%20Tools/Part%20C%20Edit%20Check%20Tools/Part%20C%20Exiting%20Data%20Check%20Tool/Part-C-Exiting-Data-Tool-feb-04-2025.xlsx?C8911CD0" TargetMode="External"/><Relationship Id="rId1" Type="http://schemas.openxmlformats.org/officeDocument/2006/relationships/externalLinkPath" Target="file:///\\C8911CD0\Part-C-Exiting-Data-Tool-feb-04-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
      <sheetName val="A-Enter Reason for Exit, RE"/>
      <sheetName val="A-% Exiting by RE "/>
      <sheetName val="B-Enter Reason for Exit, Gender"/>
      <sheetName val="B-% Exiting by Gender"/>
      <sheetName val="Year-to-Year Change"/>
      <sheetName val="EDPass file header &amp; .CSV info"/>
      <sheetName val="EDPass FS901-Part C exiting"/>
      <sheetName val="hide - helper sheet"/>
      <sheetName val="Failed Edit Checks and Warnings"/>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3C9AF5-72B5-43B5-86F2-33CDB4FF47F8}" name="Table13" displayName="Table13" ref="H5:K80" totalsRowShown="0" headerRowDxfId="135">
  <autoFilter ref="H5:K80" xr:uid="{E459BAEC-FD42-4057-A663-D0C661CF00BD}"/>
  <tableColumns count="4">
    <tableColumn id="1" xr3:uid="{326C2B43-278E-4FBE-B3BB-DA317BCD9AE9}" name="STATE" dataDxfId="134"/>
    <tableColumn id="2" xr3:uid="{B7F9F652-A5CE-4B49-A244-801B635D82B4}" name="ANSI_CODE" dataDxfId="133"/>
    <tableColumn id="3" xr3:uid="{2E8AD132-11BF-4464-B470-A99682843BF2}" name="STATE_ABBREV" dataDxfId="132"/>
    <tableColumn id="4" xr3:uid="{7A5D9F5F-4B19-4DAD-BB6F-591A926464BC}" name="YEAR" dataDxfId="13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asycenter.org/"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ctrlProp" Target="../ctrlProps/ctrlProp7.xml"/><Relationship Id="rId2" Type="http://schemas.openxmlformats.org/officeDocument/2006/relationships/printerSettings" Target="../printerSettings/printerSettings7.bin"/><Relationship Id="rId1" Type="http://schemas.openxmlformats.org/officeDocument/2006/relationships/hyperlink" Target="https://www2.ed.gov/about/inits/ed/edfacts/emaps-idea-part-c-child-count-user-guide.pdf"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edpass.ed.gov/auth/login/"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0328A-232E-465B-865B-169CB5213DED}">
  <sheetPr codeName="Sheet1">
    <tabColor theme="7" tint="0.79998168889431442"/>
  </sheetPr>
  <dimension ref="A1:F24"/>
  <sheetViews>
    <sheetView showGridLines="0" tabSelected="1" zoomScale="120" zoomScaleNormal="120" zoomScaleSheetLayoutView="100" workbookViewId="0">
      <selection activeCell="A3" sqref="A3"/>
    </sheetView>
  </sheetViews>
  <sheetFormatPr defaultColWidth="0" defaultRowHeight="14.25" zeroHeight="1" x14ac:dyDescent="0.45"/>
  <cols>
    <col min="1" max="1" width="99.86328125" customWidth="1"/>
    <col min="2" max="2" width="9.1328125" hidden="1" customWidth="1"/>
    <col min="3" max="16384" width="9.1328125" hidden="1"/>
  </cols>
  <sheetData>
    <row r="1" spans="1:6" ht="9" customHeight="1" x14ac:dyDescent="0.45">
      <c r="A1" s="131" t="s">
        <v>0</v>
      </c>
    </row>
    <row r="2" spans="1:6" ht="57.75" customHeight="1" x14ac:dyDescent="0.45"/>
    <row r="3" spans="1:6" ht="44.65" customHeight="1" x14ac:dyDescent="0.75">
      <c r="A3" s="100" t="s">
        <v>1</v>
      </c>
      <c r="B3" s="62"/>
      <c r="C3" s="62"/>
      <c r="D3" s="62"/>
      <c r="E3" s="62"/>
      <c r="F3" s="62"/>
    </row>
    <row r="4" spans="1:6" s="7" customFormat="1" ht="162" customHeight="1" x14ac:dyDescent="0.45">
      <c r="A4" s="132" t="s">
        <v>2</v>
      </c>
      <c r="B4" s="2"/>
      <c r="C4" s="2"/>
      <c r="D4" s="2"/>
      <c r="E4" s="2"/>
      <c r="F4" s="2"/>
    </row>
    <row r="5" spans="1:6" ht="24" customHeight="1" thickBot="1" x14ac:dyDescent="0.5">
      <c r="A5" s="133" t="s">
        <v>3</v>
      </c>
    </row>
    <row r="6" spans="1:6" ht="54.75" customHeight="1" x14ac:dyDescent="0.45">
      <c r="A6" s="134" t="s">
        <v>4</v>
      </c>
    </row>
    <row r="7" spans="1:6" ht="37.5" customHeight="1" x14ac:dyDescent="0.45">
      <c r="A7" s="135" t="s">
        <v>5</v>
      </c>
    </row>
    <row r="8" spans="1:6" s="56" customFormat="1" ht="34.5" customHeight="1" x14ac:dyDescent="0.45">
      <c r="A8" s="135" t="s">
        <v>6</v>
      </c>
    </row>
    <row r="9" spans="1:6" s="56" customFormat="1" ht="84" customHeight="1" x14ac:dyDescent="0.45">
      <c r="A9" s="135" t="s">
        <v>7</v>
      </c>
    </row>
    <row r="10" spans="1:6" s="56" customFormat="1" ht="84.75" customHeight="1" x14ac:dyDescent="0.45">
      <c r="A10" s="135" t="s">
        <v>8</v>
      </c>
    </row>
    <row r="11" spans="1:6" ht="36" customHeight="1" x14ac:dyDescent="0.45">
      <c r="A11" s="135" t="s">
        <v>9</v>
      </c>
    </row>
    <row r="12" spans="1:6" ht="35.25" customHeight="1" x14ac:dyDescent="0.45">
      <c r="A12" s="135" t="s">
        <v>10</v>
      </c>
    </row>
    <row r="13" spans="1:6" ht="35.25" customHeight="1" x14ac:dyDescent="0.45">
      <c r="A13" s="135" t="s">
        <v>11</v>
      </c>
    </row>
    <row r="14" spans="1:6" ht="51" customHeight="1" x14ac:dyDescent="0.45">
      <c r="A14" s="135" t="s">
        <v>12</v>
      </c>
    </row>
    <row r="15" spans="1:6" ht="36" customHeight="1" thickBot="1" x14ac:dyDescent="0.5">
      <c r="A15" s="132" t="s">
        <v>13</v>
      </c>
    </row>
    <row r="16" spans="1:6" ht="48.95" customHeight="1" thickBot="1" x14ac:dyDescent="0.5">
      <c r="A16" s="136" t="s">
        <v>14</v>
      </c>
    </row>
    <row r="17" spans="1:1" ht="24.75" customHeight="1" x14ac:dyDescent="0.45">
      <c r="A17" s="137" t="s">
        <v>15</v>
      </c>
    </row>
    <row r="18" spans="1:1" ht="61.5" customHeight="1" x14ac:dyDescent="0.45">
      <c r="A18" s="138" t="s">
        <v>16</v>
      </c>
    </row>
    <row r="19" spans="1:1" ht="16.5" customHeight="1" x14ac:dyDescent="0.45">
      <c r="A19" s="125" t="s">
        <v>17</v>
      </c>
    </row>
    <row r="20" spans="1:1" x14ac:dyDescent="0.45">
      <c r="A20" s="126" t="s">
        <v>18</v>
      </c>
    </row>
    <row r="21" spans="1:1" ht="50.25" customHeight="1" x14ac:dyDescent="0.45"/>
    <row r="22" spans="1:1" x14ac:dyDescent="0.45">
      <c r="A22" s="130" t="s">
        <v>19</v>
      </c>
    </row>
    <row r="23" spans="1:1" x14ac:dyDescent="0.45">
      <c r="A23" s="130" t="s">
        <v>20</v>
      </c>
    </row>
    <row r="24" spans="1:1" x14ac:dyDescent="0.45"/>
  </sheetData>
  <sheetProtection sheet="1" selectLockedCells="1"/>
  <hyperlinks>
    <hyperlink ref="A20" r:id="rId1" xr:uid="{9135A849-0EDA-4368-886B-75429A4CA2D3}"/>
  </hyperlinks>
  <pageMargins left="0.7" right="0.7" top="0.75" bottom="0.75" header="0.3" footer="0.3"/>
  <pageSetup orientation="portrait" horizontalDpi="4294967293" verticalDpi="4294967293"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0296-6A62-4873-AA41-568C9553BC7C}">
  <sheetPr codeName="Sheet12">
    <tabColor rgb="FFFFFF00"/>
  </sheetPr>
  <dimension ref="A1:N47"/>
  <sheetViews>
    <sheetView workbookViewId="0">
      <selection activeCell="C1" sqref="C1"/>
    </sheetView>
  </sheetViews>
  <sheetFormatPr defaultRowHeight="14.25" x14ac:dyDescent="0.45"/>
  <cols>
    <col min="3" max="3" width="24.86328125" customWidth="1"/>
    <col min="6" max="6" width="13.86328125" bestFit="1" customWidth="1"/>
    <col min="10" max="10" width="14.3984375" bestFit="1" customWidth="1"/>
  </cols>
  <sheetData>
    <row r="1" spans="1:14" x14ac:dyDescent="0.45">
      <c r="A1" t="s">
        <v>314</v>
      </c>
      <c r="B1">
        <v>46</v>
      </c>
      <c r="C1" s="106"/>
      <c r="D1" t="s">
        <v>315</v>
      </c>
      <c r="E1" t="s">
        <v>183</v>
      </c>
    </row>
    <row r="2" spans="1:14" x14ac:dyDescent="0.45">
      <c r="A2">
        <v>1</v>
      </c>
      <c r="B2" t="str">
        <f>IFERROR('EDPass file header &amp; .CSV info'!$M$10,"")</f>
        <v>x</v>
      </c>
      <c r="C2" s="3" t="s">
        <v>181</v>
      </c>
      <c r="F2" t="s">
        <v>316</v>
      </c>
      <c r="H2" t="s">
        <v>317</v>
      </c>
      <c r="J2" t="s">
        <v>298</v>
      </c>
      <c r="L2" t="s">
        <v>299</v>
      </c>
      <c r="N2" s="4" t="str">
        <f>IF('Section A-CC &amp; Settings by Age'!C32="","",'Section A-CC &amp; Settings by Age'!C32)</f>
        <v/>
      </c>
    </row>
    <row r="3" spans="1:14" x14ac:dyDescent="0.45">
      <c r="A3">
        <v>2</v>
      </c>
      <c r="B3" t="str">
        <f>IFERROR('EDPass file header &amp; .CSV info'!$M$10,"")</f>
        <v>x</v>
      </c>
      <c r="C3" s="3" t="s">
        <v>181</v>
      </c>
      <c r="F3" t="s">
        <v>316</v>
      </c>
      <c r="H3" t="s">
        <v>317</v>
      </c>
      <c r="J3" t="s">
        <v>300</v>
      </c>
      <c r="L3" t="s">
        <v>299</v>
      </c>
      <c r="N3" s="4" t="str">
        <f>IF('Section A-CC &amp; Settings by Age'!E32="","",'Section A-CC &amp; Settings by Age'!E32)</f>
        <v/>
      </c>
    </row>
    <row r="4" spans="1:14" x14ac:dyDescent="0.45">
      <c r="A4">
        <v>3</v>
      </c>
      <c r="B4" t="str">
        <f>IFERROR('EDPass file header &amp; .CSV info'!$M$10,"")</f>
        <v>x</v>
      </c>
      <c r="C4" s="3" t="s">
        <v>181</v>
      </c>
      <c r="F4" t="s">
        <v>316</v>
      </c>
      <c r="H4" t="s">
        <v>317</v>
      </c>
      <c r="J4" t="s">
        <v>301</v>
      </c>
      <c r="L4" t="s">
        <v>299</v>
      </c>
      <c r="N4" s="4" t="str">
        <f>IF('Section A-CC &amp; Settings by Age'!G32="","",'Section A-CC &amp; Settings by Age'!G32)</f>
        <v/>
      </c>
    </row>
    <row r="5" spans="1:14" x14ac:dyDescent="0.45">
      <c r="A5">
        <v>4</v>
      </c>
      <c r="B5" t="str">
        <f>IFERROR('EDPass file header &amp; .CSV info'!$M$10,"")</f>
        <v>x</v>
      </c>
      <c r="C5" s="3" t="s">
        <v>181</v>
      </c>
      <c r="F5" t="s">
        <v>316</v>
      </c>
      <c r="H5" t="s">
        <v>318</v>
      </c>
      <c r="J5" t="s">
        <v>298</v>
      </c>
      <c r="L5" t="s">
        <v>299</v>
      </c>
      <c r="N5" s="4" t="str">
        <f>IF('Section A-CC &amp; Settings by Age'!C35="","",'Section A-CC &amp; Settings by Age'!C35)</f>
        <v/>
      </c>
    </row>
    <row r="6" spans="1:14" x14ac:dyDescent="0.45">
      <c r="A6">
        <v>5</v>
      </c>
      <c r="B6" t="str">
        <f>IFERROR('EDPass file header &amp; .CSV info'!$M$10,"")</f>
        <v>x</v>
      </c>
      <c r="C6" s="3" t="s">
        <v>181</v>
      </c>
      <c r="F6" t="s">
        <v>316</v>
      </c>
      <c r="H6" t="s">
        <v>318</v>
      </c>
      <c r="J6" t="s">
        <v>300</v>
      </c>
      <c r="L6" t="s">
        <v>299</v>
      </c>
      <c r="N6" s="4" t="str">
        <f>IF('Section A-CC &amp; Settings by Age'!E35="","",'Section A-CC &amp; Settings by Age'!E35)</f>
        <v/>
      </c>
    </row>
    <row r="7" spans="1:14" x14ac:dyDescent="0.45">
      <c r="A7">
        <v>6</v>
      </c>
      <c r="B7" t="str">
        <f>IFERROR('EDPass file header &amp; .CSV info'!$M$10,"")</f>
        <v>x</v>
      </c>
      <c r="C7" s="3" t="s">
        <v>181</v>
      </c>
      <c r="F7" t="s">
        <v>316</v>
      </c>
      <c r="H7" t="s">
        <v>318</v>
      </c>
      <c r="J7" t="s">
        <v>301</v>
      </c>
      <c r="L7" t="s">
        <v>299</v>
      </c>
      <c r="N7" s="4" t="str">
        <f>IF('Section A-CC &amp; Settings by Age'!G35="","",'Section A-CC &amp; Settings by Age'!G35)</f>
        <v/>
      </c>
    </row>
    <row r="8" spans="1:14" x14ac:dyDescent="0.45">
      <c r="A8">
        <v>7</v>
      </c>
      <c r="B8" t="str">
        <f>IFERROR('EDPass file header &amp; .CSV info'!$M$10,"")</f>
        <v>x</v>
      </c>
      <c r="C8" s="3" t="s">
        <v>181</v>
      </c>
      <c r="F8" t="s">
        <v>316</v>
      </c>
      <c r="H8" t="s">
        <v>319</v>
      </c>
      <c r="J8" t="s">
        <v>298</v>
      </c>
      <c r="L8" t="s">
        <v>299</v>
      </c>
      <c r="N8" s="4" t="str">
        <f>IF('Section A-CC &amp; Settings by Age'!C38="","",'Section A-CC &amp; Settings by Age'!C38)</f>
        <v/>
      </c>
    </row>
    <row r="9" spans="1:14" x14ac:dyDescent="0.45">
      <c r="A9">
        <v>8</v>
      </c>
      <c r="B9" t="str">
        <f>IFERROR('EDPass file header &amp; .CSV info'!$M$10,"")</f>
        <v>x</v>
      </c>
      <c r="C9" s="3" t="s">
        <v>181</v>
      </c>
      <c r="F9" t="s">
        <v>316</v>
      </c>
      <c r="H9" t="s">
        <v>319</v>
      </c>
      <c r="J9" t="s">
        <v>300</v>
      </c>
      <c r="L9" t="s">
        <v>299</v>
      </c>
      <c r="N9" s="4" t="str">
        <f>IF('Section A-CC &amp; Settings by Age'!E38="","",'Section A-CC &amp; Settings by Age'!E38)</f>
        <v/>
      </c>
    </row>
    <row r="10" spans="1:14" x14ac:dyDescent="0.45">
      <c r="A10">
        <v>9</v>
      </c>
      <c r="B10" t="str">
        <f>IFERROR('EDPass file header &amp; .CSV info'!$M$10,"")</f>
        <v>x</v>
      </c>
      <c r="C10" s="3" t="s">
        <v>181</v>
      </c>
      <c r="F10" t="s">
        <v>316</v>
      </c>
      <c r="H10" t="s">
        <v>319</v>
      </c>
      <c r="J10" t="s">
        <v>301</v>
      </c>
      <c r="L10" t="s">
        <v>299</v>
      </c>
      <c r="N10" s="4" t="str">
        <f>IF('Section A-CC &amp; Settings by Age'!G38="","",'Section A-CC &amp; Settings by Age'!G38)</f>
        <v/>
      </c>
    </row>
    <row r="11" spans="1:14" x14ac:dyDescent="0.45">
      <c r="A11">
        <v>10</v>
      </c>
      <c r="B11" t="str">
        <f>IFERROR('EDPass file header &amp; .CSV info'!$M$10,"")</f>
        <v>x</v>
      </c>
      <c r="C11" s="3" t="s">
        <v>181</v>
      </c>
      <c r="F11" t="s">
        <v>316</v>
      </c>
      <c r="J11" t="s">
        <v>298</v>
      </c>
      <c r="K11" t="s">
        <v>304</v>
      </c>
      <c r="L11" t="s">
        <v>299</v>
      </c>
      <c r="N11" s="4" t="str">
        <f>IF('Section B-CC &amp; Settings by RE'!C25="","",'Section B-CC &amp; Settings by RE'!C25)</f>
        <v/>
      </c>
    </row>
    <row r="12" spans="1:14" x14ac:dyDescent="0.45">
      <c r="A12">
        <v>11</v>
      </c>
      <c r="B12" t="str">
        <f>IFERROR('EDPass file header &amp; .CSV info'!$M$10,"")</f>
        <v>x</v>
      </c>
      <c r="C12" s="3" t="s">
        <v>181</v>
      </c>
      <c r="F12" t="s">
        <v>316</v>
      </c>
      <c r="J12" t="s">
        <v>300</v>
      </c>
      <c r="K12" t="s">
        <v>304</v>
      </c>
      <c r="L12" t="s">
        <v>299</v>
      </c>
      <c r="N12" s="4" t="str">
        <f>IF('Section B-CC &amp; Settings by RE'!E25="","",'Section B-CC &amp; Settings by RE'!E25)</f>
        <v/>
      </c>
    </row>
    <row r="13" spans="1:14" x14ac:dyDescent="0.45">
      <c r="A13">
        <v>12</v>
      </c>
      <c r="B13" t="str">
        <f>IFERROR('EDPass file header &amp; .CSV info'!$M$10,"")</f>
        <v>x</v>
      </c>
      <c r="C13" s="3" t="s">
        <v>181</v>
      </c>
      <c r="F13" t="s">
        <v>316</v>
      </c>
      <c r="J13" t="s">
        <v>301</v>
      </c>
      <c r="K13" t="s">
        <v>304</v>
      </c>
      <c r="L13" t="s">
        <v>299</v>
      </c>
      <c r="N13" s="4" t="str">
        <f>IF('Section B-CC &amp; Settings by RE'!G25="","",'Section B-CC &amp; Settings by RE'!G25)</f>
        <v/>
      </c>
    </row>
    <row r="14" spans="1:14" x14ac:dyDescent="0.45">
      <c r="A14">
        <v>13</v>
      </c>
      <c r="B14" t="str">
        <f>IFERROR('EDPass file header &amp; .CSV info'!$M$10,"")</f>
        <v>x</v>
      </c>
      <c r="C14" s="3" t="s">
        <v>181</v>
      </c>
      <c r="F14" t="s">
        <v>316</v>
      </c>
      <c r="J14" t="s">
        <v>298</v>
      </c>
      <c r="K14" t="s">
        <v>305</v>
      </c>
      <c r="L14" t="s">
        <v>299</v>
      </c>
      <c r="N14" s="4" t="str">
        <f>IF('Section B-CC &amp; Settings by RE'!C27="","",'Section B-CC &amp; Settings by RE'!C27)</f>
        <v/>
      </c>
    </row>
    <row r="15" spans="1:14" x14ac:dyDescent="0.45">
      <c r="A15">
        <v>14</v>
      </c>
      <c r="B15" t="str">
        <f>IFERROR('EDPass file header &amp; .CSV info'!$M$10,"")</f>
        <v>x</v>
      </c>
      <c r="C15" s="3" t="s">
        <v>181</v>
      </c>
      <c r="F15" t="s">
        <v>316</v>
      </c>
      <c r="J15" t="s">
        <v>300</v>
      </c>
      <c r="K15" t="s">
        <v>305</v>
      </c>
      <c r="L15" t="s">
        <v>299</v>
      </c>
      <c r="N15" s="4" t="str">
        <f>IF('Section B-CC &amp; Settings by RE'!E27="","",'Section B-CC &amp; Settings by RE'!E27)</f>
        <v/>
      </c>
    </row>
    <row r="16" spans="1:14" x14ac:dyDescent="0.45">
      <c r="A16">
        <v>15</v>
      </c>
      <c r="B16" t="str">
        <f>IFERROR('EDPass file header &amp; .CSV info'!$M$10,"")</f>
        <v>x</v>
      </c>
      <c r="C16" s="3" t="s">
        <v>181</v>
      </c>
      <c r="F16" t="s">
        <v>316</v>
      </c>
      <c r="J16" t="s">
        <v>301</v>
      </c>
      <c r="K16" t="s">
        <v>305</v>
      </c>
      <c r="L16" t="s">
        <v>299</v>
      </c>
      <c r="N16" s="4" t="str">
        <f>IF('Section B-CC &amp; Settings by RE'!G27="","",'Section B-CC &amp; Settings by RE'!G27)</f>
        <v/>
      </c>
    </row>
    <row r="17" spans="1:14" x14ac:dyDescent="0.45">
      <c r="A17">
        <v>16</v>
      </c>
      <c r="B17" t="str">
        <f>IFERROR('EDPass file header &amp; .CSV info'!$M$10,"")</f>
        <v>x</v>
      </c>
      <c r="C17" s="3" t="s">
        <v>181</v>
      </c>
      <c r="F17" t="s">
        <v>316</v>
      </c>
      <c r="J17" t="s">
        <v>298</v>
      </c>
      <c r="K17" t="s">
        <v>306</v>
      </c>
      <c r="L17" t="s">
        <v>299</v>
      </c>
      <c r="N17" s="4" t="str">
        <f>IF('Section B-CC &amp; Settings by RE'!C29="","",'Section B-CC &amp; Settings by RE'!C29)</f>
        <v/>
      </c>
    </row>
    <row r="18" spans="1:14" x14ac:dyDescent="0.45">
      <c r="A18">
        <v>17</v>
      </c>
      <c r="B18" t="str">
        <f>IFERROR('EDPass file header &amp; .CSV info'!$M$10,"")</f>
        <v>x</v>
      </c>
      <c r="C18" s="3" t="s">
        <v>181</v>
      </c>
      <c r="F18" t="s">
        <v>316</v>
      </c>
      <c r="J18" t="s">
        <v>300</v>
      </c>
      <c r="K18" t="s">
        <v>306</v>
      </c>
      <c r="L18" t="s">
        <v>299</v>
      </c>
      <c r="N18" s="4" t="str">
        <f>IF('Section B-CC &amp; Settings by RE'!E29="","",'Section B-CC &amp; Settings by RE'!E29)</f>
        <v/>
      </c>
    </row>
    <row r="19" spans="1:14" x14ac:dyDescent="0.45">
      <c r="A19">
        <v>18</v>
      </c>
      <c r="B19" t="str">
        <f>IFERROR('EDPass file header &amp; .CSV info'!$M$10,"")</f>
        <v>x</v>
      </c>
      <c r="C19" s="3" t="s">
        <v>181</v>
      </c>
      <c r="F19" t="s">
        <v>316</v>
      </c>
      <c r="J19" t="s">
        <v>301</v>
      </c>
      <c r="K19" t="s">
        <v>306</v>
      </c>
      <c r="L19" t="s">
        <v>299</v>
      </c>
      <c r="N19" s="4" t="str">
        <f>IF('Section B-CC &amp; Settings by RE'!G29="","",'Section B-CC &amp; Settings by RE'!G29)</f>
        <v/>
      </c>
    </row>
    <row r="20" spans="1:14" x14ac:dyDescent="0.45">
      <c r="A20">
        <v>19</v>
      </c>
      <c r="B20" t="str">
        <f>IFERROR('EDPass file header &amp; .CSV info'!$M$10,"")</f>
        <v>x</v>
      </c>
      <c r="C20" s="3" t="s">
        <v>181</v>
      </c>
      <c r="F20" t="s">
        <v>316</v>
      </c>
      <c r="J20" t="s">
        <v>298</v>
      </c>
      <c r="K20" t="s">
        <v>307</v>
      </c>
      <c r="L20" t="s">
        <v>299</v>
      </c>
      <c r="N20" s="4" t="str">
        <f>IF('Section B-CC &amp; Settings by RE'!C31="","",'Section B-CC &amp; Settings by RE'!C31)</f>
        <v/>
      </c>
    </row>
    <row r="21" spans="1:14" x14ac:dyDescent="0.45">
      <c r="A21">
        <v>20</v>
      </c>
      <c r="B21" t="str">
        <f>IFERROR('EDPass file header &amp; .CSV info'!$M$10,"")</f>
        <v>x</v>
      </c>
      <c r="C21" s="3" t="s">
        <v>181</v>
      </c>
      <c r="F21" t="s">
        <v>316</v>
      </c>
      <c r="J21" t="s">
        <v>300</v>
      </c>
      <c r="K21" t="s">
        <v>307</v>
      </c>
      <c r="L21" t="s">
        <v>299</v>
      </c>
      <c r="N21" s="4" t="str">
        <f>IF('Section B-CC &amp; Settings by RE'!E31="","",'Section B-CC &amp; Settings by RE'!E31)</f>
        <v/>
      </c>
    </row>
    <row r="22" spans="1:14" x14ac:dyDescent="0.45">
      <c r="A22">
        <v>21</v>
      </c>
      <c r="B22" t="str">
        <f>IFERROR('EDPass file header &amp; .CSV info'!$M$10,"")</f>
        <v>x</v>
      </c>
      <c r="C22" s="3" t="s">
        <v>181</v>
      </c>
      <c r="F22" t="s">
        <v>316</v>
      </c>
      <c r="J22" t="s">
        <v>301</v>
      </c>
      <c r="K22" t="s">
        <v>307</v>
      </c>
      <c r="L22" t="s">
        <v>299</v>
      </c>
      <c r="N22" s="4" t="str">
        <f>IF('Section B-CC &amp; Settings by RE'!G31="","",'Section B-CC &amp; Settings by RE'!G31)</f>
        <v/>
      </c>
    </row>
    <row r="23" spans="1:14" x14ac:dyDescent="0.45">
      <c r="A23">
        <v>22</v>
      </c>
      <c r="B23" t="str">
        <f>IFERROR('EDPass file header &amp; .CSV info'!$M$10,"")</f>
        <v>x</v>
      </c>
      <c r="C23" s="3" t="s">
        <v>181</v>
      </c>
      <c r="F23" t="s">
        <v>316</v>
      </c>
      <c r="J23" t="s">
        <v>298</v>
      </c>
      <c r="K23" t="s">
        <v>308</v>
      </c>
      <c r="L23" t="s">
        <v>299</v>
      </c>
      <c r="N23" s="4" t="str">
        <f>IF('Section B-CC &amp; Settings by RE'!C33="","",'Section B-CC &amp; Settings by RE'!C33)</f>
        <v/>
      </c>
    </row>
    <row r="24" spans="1:14" x14ac:dyDescent="0.45">
      <c r="A24">
        <v>23</v>
      </c>
      <c r="B24" t="str">
        <f>IFERROR('EDPass file header &amp; .CSV info'!$M$10,"")</f>
        <v>x</v>
      </c>
      <c r="C24" s="3" t="s">
        <v>181</v>
      </c>
      <c r="F24" t="s">
        <v>316</v>
      </c>
      <c r="J24" t="s">
        <v>300</v>
      </c>
      <c r="K24" t="s">
        <v>308</v>
      </c>
      <c r="L24" t="s">
        <v>299</v>
      </c>
      <c r="N24" s="4" t="str">
        <f>IF('Section B-CC &amp; Settings by RE'!E33="","",'Section B-CC &amp; Settings by RE'!E33)</f>
        <v/>
      </c>
    </row>
    <row r="25" spans="1:14" x14ac:dyDescent="0.45">
      <c r="A25">
        <v>24</v>
      </c>
      <c r="B25" t="str">
        <f>IFERROR('EDPass file header &amp; .CSV info'!$M$10,"")</f>
        <v>x</v>
      </c>
      <c r="C25" s="3" t="s">
        <v>181</v>
      </c>
      <c r="F25" t="s">
        <v>316</v>
      </c>
      <c r="J25" t="s">
        <v>301</v>
      </c>
      <c r="K25" t="s">
        <v>308</v>
      </c>
      <c r="L25" t="s">
        <v>299</v>
      </c>
      <c r="N25" s="4" t="str">
        <f>IF('Section B-CC &amp; Settings by RE'!G33="","",'Section B-CC &amp; Settings by RE'!G33)</f>
        <v/>
      </c>
    </row>
    <row r="26" spans="1:14" x14ac:dyDescent="0.45">
      <c r="A26">
        <v>25</v>
      </c>
      <c r="B26" t="str">
        <f>IFERROR('EDPass file header &amp; .CSV info'!$M$10,"")</f>
        <v>x</v>
      </c>
      <c r="C26" s="3" t="s">
        <v>181</v>
      </c>
      <c r="F26" t="s">
        <v>316</v>
      </c>
      <c r="J26" t="s">
        <v>298</v>
      </c>
      <c r="K26" t="s">
        <v>309</v>
      </c>
      <c r="L26" t="s">
        <v>299</v>
      </c>
      <c r="N26" s="4" t="str">
        <f>IF('Section B-CC &amp; Settings by RE'!C35="","",'Section B-CC &amp; Settings by RE'!C35)</f>
        <v/>
      </c>
    </row>
    <row r="27" spans="1:14" x14ac:dyDescent="0.45">
      <c r="A27">
        <v>26</v>
      </c>
      <c r="B27" t="str">
        <f>IFERROR('EDPass file header &amp; .CSV info'!$M$10,"")</f>
        <v>x</v>
      </c>
      <c r="C27" s="3" t="s">
        <v>181</v>
      </c>
      <c r="F27" t="s">
        <v>316</v>
      </c>
      <c r="J27" t="s">
        <v>300</v>
      </c>
      <c r="K27" t="s">
        <v>309</v>
      </c>
      <c r="L27" t="s">
        <v>299</v>
      </c>
      <c r="N27" s="4" t="str">
        <f>IF('Section B-CC &amp; Settings by RE'!E35="","",'Section B-CC &amp; Settings by RE'!E35)</f>
        <v/>
      </c>
    </row>
    <row r="28" spans="1:14" x14ac:dyDescent="0.45">
      <c r="A28">
        <v>27</v>
      </c>
      <c r="B28" t="str">
        <f>IFERROR('EDPass file header &amp; .CSV info'!$M$10,"")</f>
        <v>x</v>
      </c>
      <c r="C28" s="3" t="s">
        <v>181</v>
      </c>
      <c r="F28" t="s">
        <v>316</v>
      </c>
      <c r="J28" t="s">
        <v>301</v>
      </c>
      <c r="K28" t="s">
        <v>309</v>
      </c>
      <c r="L28" t="s">
        <v>299</v>
      </c>
      <c r="N28" s="4" t="str">
        <f>IF('Section B-CC &amp; Settings by RE'!G35="","",'Section B-CC &amp; Settings by RE'!G35)</f>
        <v/>
      </c>
    </row>
    <row r="29" spans="1:14" x14ac:dyDescent="0.45">
      <c r="A29">
        <v>28</v>
      </c>
      <c r="B29" t="str">
        <f>IFERROR('EDPass file header &amp; .CSV info'!$M$10,"")</f>
        <v>x</v>
      </c>
      <c r="C29" s="3" t="s">
        <v>181</v>
      </c>
      <c r="F29" t="s">
        <v>316</v>
      </c>
      <c r="J29" t="s">
        <v>298</v>
      </c>
      <c r="K29" t="s">
        <v>310</v>
      </c>
      <c r="L29" t="s">
        <v>299</v>
      </c>
      <c r="N29" s="4" t="str">
        <f>IF('Section B-CC &amp; Settings by RE'!C37="","",'Section B-CC &amp; Settings by RE'!C37)</f>
        <v/>
      </c>
    </row>
    <row r="30" spans="1:14" x14ac:dyDescent="0.45">
      <c r="A30">
        <v>29</v>
      </c>
      <c r="B30" t="str">
        <f>IFERROR('EDPass file header &amp; .CSV info'!$M$10,"")</f>
        <v>x</v>
      </c>
      <c r="C30" s="3" t="s">
        <v>181</v>
      </c>
      <c r="F30" t="s">
        <v>316</v>
      </c>
      <c r="J30" t="s">
        <v>300</v>
      </c>
      <c r="K30" t="s">
        <v>310</v>
      </c>
      <c r="L30" t="s">
        <v>299</v>
      </c>
      <c r="N30" s="4" t="str">
        <f>IF('Section B-CC &amp; Settings by RE'!E37="","",'Section B-CC &amp; Settings by RE'!E37)</f>
        <v/>
      </c>
    </row>
    <row r="31" spans="1:14" x14ac:dyDescent="0.45">
      <c r="A31">
        <v>30</v>
      </c>
      <c r="B31" t="str">
        <f>IFERROR('EDPass file header &amp; .CSV info'!$M$10,"")</f>
        <v>x</v>
      </c>
      <c r="C31" s="3" t="s">
        <v>181</v>
      </c>
      <c r="F31" t="s">
        <v>316</v>
      </c>
      <c r="J31" t="s">
        <v>301</v>
      </c>
      <c r="K31" t="s">
        <v>310</v>
      </c>
      <c r="L31" t="s">
        <v>299</v>
      </c>
      <c r="N31" s="4" t="str">
        <f>IF('Section B-CC &amp; Settings by RE'!G37="","",'Section B-CC &amp; Settings by RE'!G37)</f>
        <v/>
      </c>
    </row>
    <row r="32" spans="1:14" x14ac:dyDescent="0.45">
      <c r="A32">
        <v>31</v>
      </c>
      <c r="B32" t="str">
        <f>IFERROR('EDPass file header &amp; .CSV info'!$M$10,"")</f>
        <v>x</v>
      </c>
      <c r="C32" s="3" t="s">
        <v>181</v>
      </c>
      <c r="F32" t="s">
        <v>316</v>
      </c>
      <c r="I32" t="s">
        <v>311</v>
      </c>
      <c r="L32" t="s">
        <v>299</v>
      </c>
      <c r="N32" s="4" t="str">
        <f>IF('Section C-Child Count by Gender'!B16="","",'Section C-Child Count by Gender'!B16)</f>
        <v/>
      </c>
    </row>
    <row r="33" spans="1:14" x14ac:dyDescent="0.45">
      <c r="A33">
        <v>32</v>
      </c>
      <c r="B33" t="str">
        <f>IFERROR('EDPass file header &amp; .CSV info'!$M$10,"")</f>
        <v>x</v>
      </c>
      <c r="C33" s="3" t="s">
        <v>181</v>
      </c>
      <c r="F33" t="s">
        <v>316</v>
      </c>
      <c r="I33" t="s">
        <v>312</v>
      </c>
      <c r="L33" t="s">
        <v>299</v>
      </c>
      <c r="N33" s="4" t="str">
        <f>IF('Section C-Child Count by Gender'!B18="","",'Section C-Child Count by Gender'!B18)</f>
        <v/>
      </c>
    </row>
    <row r="34" spans="1:14" x14ac:dyDescent="0.45">
      <c r="A34">
        <v>33</v>
      </c>
      <c r="B34" t="str">
        <f>IFERROR('EDPass file header &amp; .CSV info'!$M$10,"")</f>
        <v>x</v>
      </c>
      <c r="C34" s="3" t="s">
        <v>181</v>
      </c>
      <c r="F34" t="s">
        <v>316</v>
      </c>
      <c r="J34" t="s">
        <v>298</v>
      </c>
      <c r="L34" t="s">
        <v>313</v>
      </c>
      <c r="N34" s="4" t="str">
        <f>IF('Section B-CC &amp; Settings by RE'!C39="","",'Section B-CC &amp; Settings by RE'!C39)</f>
        <v/>
      </c>
    </row>
    <row r="35" spans="1:14" x14ac:dyDescent="0.45">
      <c r="A35">
        <v>34</v>
      </c>
      <c r="B35" t="str">
        <f>IFERROR('EDPass file header &amp; .CSV info'!$M$10,"")</f>
        <v>x</v>
      </c>
      <c r="C35" s="3" t="s">
        <v>181</v>
      </c>
      <c r="F35" t="s">
        <v>316</v>
      </c>
      <c r="J35" t="s">
        <v>300</v>
      </c>
      <c r="L35" t="s">
        <v>313</v>
      </c>
      <c r="N35" s="4" t="str">
        <f>IF('Section B-CC &amp; Settings by RE'!E39="","",'Section B-CC &amp; Settings by RE'!E39)</f>
        <v/>
      </c>
    </row>
    <row r="36" spans="1:14" x14ac:dyDescent="0.45">
      <c r="A36">
        <v>35</v>
      </c>
      <c r="B36" t="str">
        <f>IFERROR('EDPass file header &amp; .CSV info'!$M$10,"")</f>
        <v>x</v>
      </c>
      <c r="C36" s="3" t="s">
        <v>181</v>
      </c>
      <c r="F36" t="s">
        <v>316</v>
      </c>
      <c r="J36" t="s">
        <v>301</v>
      </c>
      <c r="L36" t="s">
        <v>313</v>
      </c>
      <c r="N36" s="4" t="str">
        <f>IF('Section B-CC &amp; Settings by RE'!G39="","",'Section B-CC &amp; Settings by RE'!G39)</f>
        <v/>
      </c>
    </row>
    <row r="37" spans="1:14" x14ac:dyDescent="0.45">
      <c r="A37">
        <v>36</v>
      </c>
      <c r="B37" t="str">
        <f>IFERROR('EDPass file header &amp; .CSV info'!$M$10,"")</f>
        <v>x</v>
      </c>
      <c r="C37" s="3" t="s">
        <v>181</v>
      </c>
      <c r="F37" t="s">
        <v>316</v>
      </c>
      <c r="H37" t="s">
        <v>317</v>
      </c>
      <c r="L37" t="s">
        <v>313</v>
      </c>
      <c r="N37" s="4" t="str">
        <f>IF('Section A-CC &amp; Settings by Age'!I32="","",'Section A-CC &amp; Settings by Age'!I32)</f>
        <v/>
      </c>
    </row>
    <row r="38" spans="1:14" x14ac:dyDescent="0.45">
      <c r="A38">
        <v>37</v>
      </c>
      <c r="B38" t="str">
        <f>IFERROR('EDPass file header &amp; .CSV info'!$M$10,"")</f>
        <v>x</v>
      </c>
      <c r="C38" s="3" t="s">
        <v>181</v>
      </c>
      <c r="F38" t="s">
        <v>316</v>
      </c>
      <c r="H38" t="s">
        <v>318</v>
      </c>
      <c r="L38" t="s">
        <v>313</v>
      </c>
      <c r="N38" s="4" t="str">
        <f>IF('Section A-CC &amp; Settings by Age'!I35="","",'Section A-CC &amp; Settings by Age'!I35)</f>
        <v/>
      </c>
    </row>
    <row r="39" spans="1:14" x14ac:dyDescent="0.45">
      <c r="A39">
        <v>38</v>
      </c>
      <c r="B39" t="str">
        <f>IFERROR('EDPass file header &amp; .CSV info'!$M$10,"")</f>
        <v>x</v>
      </c>
      <c r="C39" s="3" t="s">
        <v>181</v>
      </c>
      <c r="F39" t="s">
        <v>316</v>
      </c>
      <c r="H39" t="s">
        <v>319</v>
      </c>
      <c r="L39" t="s">
        <v>313</v>
      </c>
      <c r="N39" s="4" t="str">
        <f>IF('Section A-CC &amp; Settings by Age'!I38="","",'Section A-CC &amp; Settings by Age'!I38)</f>
        <v/>
      </c>
    </row>
    <row r="40" spans="1:14" x14ac:dyDescent="0.45">
      <c r="A40">
        <v>39</v>
      </c>
      <c r="B40" t="str">
        <f>IFERROR('EDPass file header &amp; .CSV info'!$M$10,"")</f>
        <v>x</v>
      </c>
      <c r="C40" s="3" t="s">
        <v>181</v>
      </c>
      <c r="F40" t="s">
        <v>316</v>
      </c>
      <c r="K40" t="s">
        <v>304</v>
      </c>
      <c r="L40" t="s">
        <v>313</v>
      </c>
      <c r="N40" s="4" t="str">
        <f>IF('Section B-CC &amp; Settings by RE'!I25="","",'Section B-CC &amp; Settings by RE'!I25)</f>
        <v/>
      </c>
    </row>
    <row r="41" spans="1:14" x14ac:dyDescent="0.45">
      <c r="A41">
        <v>40</v>
      </c>
      <c r="B41" t="str">
        <f>IFERROR('EDPass file header &amp; .CSV info'!$M$10,"")</f>
        <v>x</v>
      </c>
      <c r="C41" s="3" t="s">
        <v>181</v>
      </c>
      <c r="F41" t="s">
        <v>316</v>
      </c>
      <c r="K41" t="s">
        <v>305</v>
      </c>
      <c r="L41" t="s">
        <v>313</v>
      </c>
      <c r="N41" s="4" t="str">
        <f>IF('Section B-CC &amp; Settings by RE'!I27="","",'Section B-CC &amp; Settings by RE'!I27)</f>
        <v/>
      </c>
    </row>
    <row r="42" spans="1:14" x14ac:dyDescent="0.45">
      <c r="A42">
        <v>41</v>
      </c>
      <c r="B42" t="str">
        <f>IFERROR('EDPass file header &amp; .CSV info'!$M$10,"")</f>
        <v>x</v>
      </c>
      <c r="C42" s="3" t="s">
        <v>181</v>
      </c>
      <c r="F42" t="s">
        <v>316</v>
      </c>
      <c r="K42" t="s">
        <v>306</v>
      </c>
      <c r="L42" t="s">
        <v>313</v>
      </c>
      <c r="N42" s="4" t="str">
        <f>IF('Section B-CC &amp; Settings by RE'!I29="","",'Section B-CC &amp; Settings by RE'!I29)</f>
        <v/>
      </c>
    </row>
    <row r="43" spans="1:14" x14ac:dyDescent="0.45">
      <c r="A43">
        <v>42</v>
      </c>
      <c r="B43" t="str">
        <f>IFERROR('EDPass file header &amp; .CSV info'!$M$10,"")</f>
        <v>x</v>
      </c>
      <c r="C43" s="3" t="s">
        <v>181</v>
      </c>
      <c r="F43" t="s">
        <v>316</v>
      </c>
      <c r="K43" t="s">
        <v>307</v>
      </c>
      <c r="L43" t="s">
        <v>313</v>
      </c>
      <c r="N43" s="4" t="str">
        <f>IF('Section B-CC &amp; Settings by RE'!I31="","",'Section B-CC &amp; Settings by RE'!I31)</f>
        <v/>
      </c>
    </row>
    <row r="44" spans="1:14" x14ac:dyDescent="0.45">
      <c r="A44">
        <v>43</v>
      </c>
      <c r="B44" t="str">
        <f>IFERROR('EDPass file header &amp; .CSV info'!$M$10,"")</f>
        <v>x</v>
      </c>
      <c r="C44" s="3" t="s">
        <v>181</v>
      </c>
      <c r="F44" t="s">
        <v>316</v>
      </c>
      <c r="K44" t="s">
        <v>308</v>
      </c>
      <c r="L44" t="s">
        <v>313</v>
      </c>
      <c r="N44" s="4" t="str">
        <f>IF('Section B-CC &amp; Settings by RE'!I33="","",'Section B-CC &amp; Settings by RE'!I33)</f>
        <v/>
      </c>
    </row>
    <row r="45" spans="1:14" x14ac:dyDescent="0.45">
      <c r="A45">
        <v>44</v>
      </c>
      <c r="B45" t="str">
        <f>IFERROR('EDPass file header &amp; .CSV info'!$M$10,"")</f>
        <v>x</v>
      </c>
      <c r="C45" s="3" t="s">
        <v>181</v>
      </c>
      <c r="F45" t="s">
        <v>316</v>
      </c>
      <c r="K45" t="s">
        <v>309</v>
      </c>
      <c r="L45" t="s">
        <v>313</v>
      </c>
      <c r="N45" s="4" t="str">
        <f>IF('Section B-CC &amp; Settings by RE'!I35="","",'Section B-CC &amp; Settings by RE'!I35)</f>
        <v/>
      </c>
    </row>
    <row r="46" spans="1:14" x14ac:dyDescent="0.45">
      <c r="A46">
        <v>45</v>
      </c>
      <c r="B46" t="str">
        <f>IFERROR('EDPass file header &amp; .CSV info'!$M$10,"")</f>
        <v>x</v>
      </c>
      <c r="C46" s="3" t="s">
        <v>181</v>
      </c>
      <c r="F46" t="s">
        <v>316</v>
      </c>
      <c r="K46" t="s">
        <v>310</v>
      </c>
      <c r="L46" t="s">
        <v>313</v>
      </c>
      <c r="N46" s="4" t="str">
        <f>IF('Section B-CC &amp; Settings by RE'!I37="","",'Section B-CC &amp; Settings by RE'!I37)</f>
        <v/>
      </c>
    </row>
    <row r="47" spans="1:14" x14ac:dyDescent="0.45">
      <c r="A47">
        <v>46</v>
      </c>
      <c r="B47" t="str">
        <f>IFERROR('EDPass file header &amp; .CSV info'!$M$10,"")</f>
        <v>x</v>
      </c>
      <c r="C47" s="3" t="s">
        <v>181</v>
      </c>
      <c r="F47" t="s">
        <v>316</v>
      </c>
      <c r="L47" t="s">
        <v>313</v>
      </c>
      <c r="N47" s="4" t="str">
        <f>IF('Section B-CC &amp; Settings by RE'!I39="","",'Section B-CC &amp; Settings by RE'!I39)</f>
        <v/>
      </c>
    </row>
  </sheetData>
  <phoneticPr fontId="1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EB86-D95E-4300-BDA8-73C3FACDA075}">
  <sheetPr codeName="Sheet13">
    <tabColor rgb="FFFFFF00"/>
  </sheetPr>
  <dimension ref="A1:L12"/>
  <sheetViews>
    <sheetView workbookViewId="0">
      <selection activeCell="C1" sqref="C1"/>
    </sheetView>
  </sheetViews>
  <sheetFormatPr defaultRowHeight="14.25" x14ac:dyDescent="0.45"/>
  <cols>
    <col min="3" max="3" width="24.86328125" customWidth="1"/>
    <col min="6" max="6" width="10.86328125" bestFit="1" customWidth="1"/>
  </cols>
  <sheetData>
    <row r="1" spans="1:12" x14ac:dyDescent="0.45">
      <c r="A1" t="s">
        <v>320</v>
      </c>
      <c r="B1">
        <v>11</v>
      </c>
      <c r="C1" s="106"/>
      <c r="D1" t="s">
        <v>321</v>
      </c>
      <c r="E1" t="s">
        <v>183</v>
      </c>
    </row>
    <row r="2" spans="1:12" x14ac:dyDescent="0.45">
      <c r="A2">
        <v>1</v>
      </c>
      <c r="B2" t="str">
        <f>IFERROR('EDPass file header &amp; .CSV info'!$M$10,"")</f>
        <v>x</v>
      </c>
      <c r="C2" s="3" t="s">
        <v>181</v>
      </c>
      <c r="F2" t="s">
        <v>322</v>
      </c>
      <c r="I2" t="s">
        <v>304</v>
      </c>
      <c r="J2" t="s">
        <v>299</v>
      </c>
      <c r="L2" t="str">
        <f>IF('Section D-At Risk Child Count'!C9="","",'Section D-At Risk Child Count'!C9)</f>
        <v/>
      </c>
    </row>
    <row r="3" spans="1:12" x14ac:dyDescent="0.45">
      <c r="A3">
        <v>2</v>
      </c>
      <c r="B3" t="str">
        <f>IFERROR('EDPass file header &amp; .CSV info'!$M$10,"")</f>
        <v>x</v>
      </c>
      <c r="C3" s="3" t="s">
        <v>181</v>
      </c>
      <c r="F3" t="s">
        <v>322</v>
      </c>
      <c r="I3" t="s">
        <v>305</v>
      </c>
      <c r="J3" t="s">
        <v>299</v>
      </c>
      <c r="L3" t="str">
        <f>IF('Section D-At Risk Child Count'!C11="","",'Section D-At Risk Child Count'!C11)</f>
        <v/>
      </c>
    </row>
    <row r="4" spans="1:12" x14ac:dyDescent="0.45">
      <c r="A4">
        <v>3</v>
      </c>
      <c r="B4" t="str">
        <f>IFERROR('EDPass file header &amp; .CSV info'!$M$10,"")</f>
        <v>x</v>
      </c>
      <c r="C4" s="3" t="s">
        <v>181</v>
      </c>
      <c r="F4" t="s">
        <v>322</v>
      </c>
      <c r="I4" t="s">
        <v>306</v>
      </c>
      <c r="J4" t="s">
        <v>299</v>
      </c>
      <c r="L4" t="str">
        <f>IF('Section D-At Risk Child Count'!C13="","",'Section D-At Risk Child Count'!C13)</f>
        <v/>
      </c>
    </row>
    <row r="5" spans="1:12" x14ac:dyDescent="0.45">
      <c r="A5">
        <v>4</v>
      </c>
      <c r="B5" t="str">
        <f>IFERROR('EDPass file header &amp; .CSV info'!$M$10,"")</f>
        <v>x</v>
      </c>
      <c r="C5" s="3" t="s">
        <v>181</v>
      </c>
      <c r="F5" t="s">
        <v>322</v>
      </c>
      <c r="I5" t="s">
        <v>307</v>
      </c>
      <c r="J5" t="s">
        <v>299</v>
      </c>
      <c r="L5" t="str">
        <f>IF('Section D-At Risk Child Count'!C15="","",'Section D-At Risk Child Count'!C15)</f>
        <v/>
      </c>
    </row>
    <row r="6" spans="1:12" x14ac:dyDescent="0.45">
      <c r="A6">
        <v>5</v>
      </c>
      <c r="B6" t="str">
        <f>IFERROR('EDPass file header &amp; .CSV info'!$M$10,"")</f>
        <v>x</v>
      </c>
      <c r="C6" s="3" t="s">
        <v>181</v>
      </c>
      <c r="F6" t="s">
        <v>322</v>
      </c>
      <c r="I6" t="s">
        <v>308</v>
      </c>
      <c r="J6" t="s">
        <v>299</v>
      </c>
      <c r="L6" t="str">
        <f>IF('Section D-At Risk Child Count'!C17="","",'Section D-At Risk Child Count'!C17)</f>
        <v/>
      </c>
    </row>
    <row r="7" spans="1:12" x14ac:dyDescent="0.45">
      <c r="A7">
        <v>6</v>
      </c>
      <c r="B7" t="str">
        <f>IFERROR('EDPass file header &amp; .CSV info'!$M$10,"")</f>
        <v>x</v>
      </c>
      <c r="C7" s="3" t="s">
        <v>181</v>
      </c>
      <c r="F7" t="s">
        <v>322</v>
      </c>
      <c r="I7" t="s">
        <v>309</v>
      </c>
      <c r="J7" t="s">
        <v>299</v>
      </c>
      <c r="L7" t="str">
        <f>IF('Section D-At Risk Child Count'!C19="","",'Section D-At Risk Child Count'!C19)</f>
        <v/>
      </c>
    </row>
    <row r="8" spans="1:12" x14ac:dyDescent="0.45">
      <c r="A8">
        <v>7</v>
      </c>
      <c r="B8" t="str">
        <f>IFERROR('EDPass file header &amp; .CSV info'!$M$10,"")</f>
        <v>x</v>
      </c>
      <c r="C8" s="3" t="s">
        <v>181</v>
      </c>
      <c r="F8" t="s">
        <v>322</v>
      </c>
      <c r="I8" t="s">
        <v>310</v>
      </c>
      <c r="J8" t="s">
        <v>299</v>
      </c>
      <c r="L8" t="str">
        <f>IF('Section D-At Risk Child Count'!C21="","",'Section D-At Risk Child Count'!C21)</f>
        <v/>
      </c>
    </row>
    <row r="9" spans="1:12" x14ac:dyDescent="0.45">
      <c r="A9">
        <v>8</v>
      </c>
      <c r="B9" t="str">
        <f>IFERROR('EDPass file header &amp; .CSV info'!$M$10,"")</f>
        <v>x</v>
      </c>
      <c r="C9" s="3" t="s">
        <v>181</v>
      </c>
      <c r="F9" t="s">
        <v>322</v>
      </c>
      <c r="H9" t="s">
        <v>297</v>
      </c>
      <c r="J9" t="s">
        <v>299</v>
      </c>
      <c r="L9" t="str">
        <f>IF('Section D-At Risk Child Count'!G23="","",'Section D-At Risk Child Count'!G23)</f>
        <v/>
      </c>
    </row>
    <row r="10" spans="1:12" x14ac:dyDescent="0.45">
      <c r="A10">
        <v>9</v>
      </c>
      <c r="B10" t="str">
        <f>IFERROR('EDPass file header &amp; .CSV info'!$M$10,"")</f>
        <v>x</v>
      </c>
      <c r="C10" s="3" t="s">
        <v>181</v>
      </c>
      <c r="F10" t="s">
        <v>322</v>
      </c>
      <c r="H10" t="s">
        <v>302</v>
      </c>
      <c r="J10" t="s">
        <v>299</v>
      </c>
      <c r="L10" t="str">
        <f>IF('Section D-At Risk Child Count'!I23="","",'Section D-At Risk Child Count'!I23)</f>
        <v/>
      </c>
    </row>
    <row r="11" spans="1:12" x14ac:dyDescent="0.45">
      <c r="A11">
        <v>10</v>
      </c>
      <c r="B11" t="str">
        <f>IFERROR('EDPass file header &amp; .CSV info'!$M$10,"")</f>
        <v>x</v>
      </c>
      <c r="C11" s="3" t="s">
        <v>181</v>
      </c>
      <c r="F11" t="s">
        <v>322</v>
      </c>
      <c r="H11" t="s">
        <v>303</v>
      </c>
      <c r="J11" t="s">
        <v>299</v>
      </c>
      <c r="L11" t="str">
        <f>IF('Section D-At Risk Child Count'!K23="","",'Section D-At Risk Child Count'!K23)</f>
        <v/>
      </c>
    </row>
    <row r="12" spans="1:12" x14ac:dyDescent="0.45">
      <c r="A12">
        <v>11</v>
      </c>
      <c r="B12" t="str">
        <f>IFERROR('EDPass file header &amp; .CSV info'!$M$10,"")</f>
        <v>x</v>
      </c>
      <c r="C12" s="3" t="s">
        <v>181</v>
      </c>
      <c r="F12" t="s">
        <v>322</v>
      </c>
      <c r="J12" t="s">
        <v>313</v>
      </c>
      <c r="L12" s="4" t="str">
        <f>IF('Section D-At Risk Child Count'!M23="","",'Section D-At Risk Child Count'!M23)</f>
        <v/>
      </c>
    </row>
  </sheetData>
  <phoneticPr fontId="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7A20-3130-49F6-B2D6-8DE6B7ABAF94}">
  <sheetPr codeName="Sheet14">
    <tabColor rgb="FFFFFF00"/>
  </sheetPr>
  <dimension ref="A1:L11"/>
  <sheetViews>
    <sheetView workbookViewId="0">
      <selection activeCell="C1" sqref="C1"/>
    </sheetView>
  </sheetViews>
  <sheetFormatPr defaultRowHeight="14.25" x14ac:dyDescent="0.45"/>
  <cols>
    <col min="3" max="3" width="24.86328125" customWidth="1"/>
    <col min="6" max="6" width="15.3984375" bestFit="1" customWidth="1"/>
    <col min="7" max="7" width="6.59765625" customWidth="1"/>
    <col min="8" max="8" width="6.73046875" customWidth="1"/>
    <col min="9" max="10" width="6.3984375" customWidth="1"/>
    <col min="11" max="11" width="6" customWidth="1"/>
  </cols>
  <sheetData>
    <row r="1" spans="1:12" x14ac:dyDescent="0.45">
      <c r="A1" t="s">
        <v>323</v>
      </c>
      <c r="B1">
        <v>10</v>
      </c>
      <c r="C1" s="106"/>
      <c r="D1" t="s">
        <v>324</v>
      </c>
      <c r="E1" t="s">
        <v>183</v>
      </c>
    </row>
    <row r="2" spans="1:12" x14ac:dyDescent="0.45">
      <c r="A2">
        <v>1</v>
      </c>
      <c r="B2" s="104" t="str">
        <f>IFERROR('EDPass file header &amp; .CSV info'!$M$10,"")</f>
        <v>x</v>
      </c>
      <c r="C2" s="3" t="s">
        <v>181</v>
      </c>
      <c r="D2" s="3"/>
      <c r="F2" t="s">
        <v>325</v>
      </c>
      <c r="H2" t="s">
        <v>304</v>
      </c>
      <c r="J2" t="s">
        <v>299</v>
      </c>
      <c r="L2" t="str">
        <f>IF('Section E-Cumulative CC'!D8="","",'Section E-Cumulative CC'!D8)</f>
        <v/>
      </c>
    </row>
    <row r="3" spans="1:12" x14ac:dyDescent="0.45">
      <c r="A3">
        <v>2</v>
      </c>
      <c r="B3" s="104" t="str">
        <f>_xlfn.IFNA('EDPass file header &amp; .CSV info'!$M$10,"")</f>
        <v>x</v>
      </c>
      <c r="C3" s="3" t="s">
        <v>181</v>
      </c>
      <c r="D3" s="3"/>
      <c r="F3" t="s">
        <v>325</v>
      </c>
      <c r="H3" t="s">
        <v>305</v>
      </c>
      <c r="J3" t="s">
        <v>299</v>
      </c>
      <c r="L3" t="str">
        <f>IF('Section E-Cumulative CC'!D10="","",'Section E-Cumulative CC'!D10)</f>
        <v/>
      </c>
    </row>
    <row r="4" spans="1:12" x14ac:dyDescent="0.45">
      <c r="A4">
        <v>3</v>
      </c>
      <c r="B4" s="104" t="str">
        <f>_xlfn.IFNA('EDPass file header &amp; .CSV info'!$M$10,"")</f>
        <v>x</v>
      </c>
      <c r="C4" s="3" t="s">
        <v>181</v>
      </c>
      <c r="D4" s="3"/>
      <c r="F4" t="s">
        <v>325</v>
      </c>
      <c r="H4" t="s">
        <v>306</v>
      </c>
      <c r="J4" t="s">
        <v>299</v>
      </c>
      <c r="L4" t="str">
        <f>IF('Section E-Cumulative CC'!D12="","",'Section E-Cumulative CC'!D12)</f>
        <v/>
      </c>
    </row>
    <row r="5" spans="1:12" x14ac:dyDescent="0.45">
      <c r="A5">
        <v>4</v>
      </c>
      <c r="B5" s="104" t="str">
        <f>_xlfn.IFNA('EDPass file header &amp; .CSV info'!$M$10,"")</f>
        <v>x</v>
      </c>
      <c r="C5" s="3" t="s">
        <v>181</v>
      </c>
      <c r="D5" s="3"/>
      <c r="F5" t="s">
        <v>325</v>
      </c>
      <c r="H5" t="s">
        <v>307</v>
      </c>
      <c r="J5" t="s">
        <v>299</v>
      </c>
      <c r="L5" t="str">
        <f>IF('Section E-Cumulative CC'!D14="","",'Section E-Cumulative CC'!D14)</f>
        <v/>
      </c>
    </row>
    <row r="6" spans="1:12" x14ac:dyDescent="0.45">
      <c r="A6">
        <v>5</v>
      </c>
      <c r="B6" s="104" t="str">
        <f>_xlfn.IFNA('EDPass file header &amp; .CSV info'!$M$10,"")</f>
        <v>x</v>
      </c>
      <c r="C6" s="3" t="s">
        <v>181</v>
      </c>
      <c r="D6" s="3"/>
      <c r="F6" t="s">
        <v>325</v>
      </c>
      <c r="H6" t="s">
        <v>308</v>
      </c>
      <c r="J6" t="s">
        <v>299</v>
      </c>
      <c r="L6" t="str">
        <f>IF('Section E-Cumulative CC'!D16="","",'Section E-Cumulative CC'!D16)</f>
        <v/>
      </c>
    </row>
    <row r="7" spans="1:12" x14ac:dyDescent="0.45">
      <c r="A7">
        <v>6</v>
      </c>
      <c r="B7" s="104" t="str">
        <f>_xlfn.IFNA('EDPass file header &amp; .CSV info'!$M$10,"")</f>
        <v>x</v>
      </c>
      <c r="C7" s="3" t="s">
        <v>181</v>
      </c>
      <c r="D7" s="3"/>
      <c r="F7" t="s">
        <v>325</v>
      </c>
      <c r="H7" t="s">
        <v>309</v>
      </c>
      <c r="J7" t="s">
        <v>299</v>
      </c>
      <c r="L7" t="str">
        <f>IF('Section E-Cumulative CC'!D18="","",'Section E-Cumulative CC'!D18)</f>
        <v/>
      </c>
    </row>
    <row r="8" spans="1:12" x14ac:dyDescent="0.45">
      <c r="A8">
        <v>7</v>
      </c>
      <c r="B8" s="104" t="str">
        <f>_xlfn.IFNA('EDPass file header &amp; .CSV info'!$M$10,"")</f>
        <v>x</v>
      </c>
      <c r="C8" s="3" t="s">
        <v>181</v>
      </c>
      <c r="D8" s="3"/>
      <c r="F8" t="s">
        <v>325</v>
      </c>
      <c r="H8" t="s">
        <v>310</v>
      </c>
      <c r="J8" t="s">
        <v>299</v>
      </c>
      <c r="L8" t="str">
        <f>IF('Section E-Cumulative CC'!D20="","",'Section E-Cumulative CC'!D20)</f>
        <v/>
      </c>
    </row>
    <row r="9" spans="1:12" x14ac:dyDescent="0.45">
      <c r="A9">
        <v>8</v>
      </c>
      <c r="B9" s="104" t="str">
        <f>_xlfn.IFNA('EDPass file header &amp; .CSV info'!$M$10,"")</f>
        <v>x</v>
      </c>
      <c r="C9" s="3" t="s">
        <v>181</v>
      </c>
      <c r="D9" s="3"/>
      <c r="F9" t="s">
        <v>325</v>
      </c>
      <c r="I9" t="s">
        <v>311</v>
      </c>
      <c r="J9" t="s">
        <v>299</v>
      </c>
      <c r="L9" t="str">
        <f>IF('Section E-Cumulative CC'!D28="","",'Section E-Cumulative CC'!D28)</f>
        <v/>
      </c>
    </row>
    <row r="10" spans="1:12" x14ac:dyDescent="0.45">
      <c r="A10">
        <v>9</v>
      </c>
      <c r="B10" s="104" t="str">
        <f>_xlfn.IFNA('EDPass file header &amp; .CSV info'!$M$10,"")</f>
        <v>x</v>
      </c>
      <c r="C10" s="3" t="s">
        <v>181</v>
      </c>
      <c r="D10" s="3"/>
      <c r="F10" t="s">
        <v>325</v>
      </c>
      <c r="I10" t="s">
        <v>312</v>
      </c>
      <c r="J10" t="s">
        <v>299</v>
      </c>
      <c r="L10" t="str">
        <f>IF('Section E-Cumulative CC'!D30="","",'Section E-Cumulative CC'!D30)</f>
        <v/>
      </c>
    </row>
    <row r="11" spans="1:12" x14ac:dyDescent="0.45">
      <c r="A11">
        <v>10</v>
      </c>
      <c r="B11" s="104" t="str">
        <f>_xlfn.IFNA('EDPass file header &amp; .CSV info'!$M$10,"")</f>
        <v>x</v>
      </c>
      <c r="C11" s="3" t="s">
        <v>181</v>
      </c>
      <c r="D11" s="3"/>
      <c r="F11" t="s">
        <v>325</v>
      </c>
      <c r="J11" t="s">
        <v>313</v>
      </c>
      <c r="L11" s="4" t="str">
        <f>IF('Section E-Cumulative CC'!D22="","",'Section E-Cumulative CC'!D22)</f>
        <v/>
      </c>
    </row>
  </sheetData>
  <phoneticPr fontId="1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04CD6-7D17-40C7-951C-99DBBCFEFFDF}">
  <sheetPr codeName="Sheet7">
    <tabColor rgb="FFF2C0C0"/>
  </sheetPr>
  <dimension ref="A1:AB61"/>
  <sheetViews>
    <sheetView showGridLines="0" zoomScaleNormal="100" workbookViewId="0">
      <selection activeCell="C58" sqref="C58"/>
    </sheetView>
  </sheetViews>
  <sheetFormatPr defaultColWidth="0" defaultRowHeight="14.25" zeroHeight="1" x14ac:dyDescent="0.45"/>
  <cols>
    <col min="1" max="2" width="8.3984375" customWidth="1"/>
    <col min="3" max="3" width="34.3984375" customWidth="1"/>
    <col min="4" max="10" width="8.3984375" customWidth="1"/>
    <col min="11" max="11" width="25.3984375" customWidth="1"/>
    <col min="12" max="12" width="9.3984375" hidden="1" customWidth="1"/>
    <col min="13" max="28" width="0" hidden="1" customWidth="1"/>
    <col min="29" max="16384" width="8.3984375" hidden="1"/>
  </cols>
  <sheetData>
    <row r="1" spans="1:28" ht="93.75" customHeight="1" x14ac:dyDescent="0.45"/>
    <row r="2" spans="1:28" x14ac:dyDescent="0.45">
      <c r="A2" t="s">
        <v>326</v>
      </c>
      <c r="L2" t="s">
        <v>128</v>
      </c>
      <c r="Q2" t="s">
        <v>327</v>
      </c>
      <c r="V2" t="s">
        <v>328</v>
      </c>
      <c r="Y2" t="s">
        <v>329</v>
      </c>
      <c r="AA2" t="s">
        <v>330</v>
      </c>
    </row>
    <row r="3" spans="1:28" x14ac:dyDescent="0.45">
      <c r="A3" s="8" t="s">
        <v>331</v>
      </c>
      <c r="L3">
        <f>IF(ISBLANK('Section A-CC &amp; Settings by Age'!C9),1,0)</f>
        <v>1</v>
      </c>
      <c r="M3">
        <f>IF(ISBLANK('Section A-CC &amp; Settings by Age'!E9),1,0)</f>
        <v>1</v>
      </c>
      <c r="N3">
        <f>IF(ISBLANK('Section A-CC &amp; Settings by Age'!G9),1,0)</f>
        <v>1</v>
      </c>
      <c r="Q3">
        <f>IF(ISBLANK('Section B-CC &amp; Settings by RE'!C5),1,0)</f>
        <v>1</v>
      </c>
      <c r="R3">
        <f>IF(ISBLANK('Section B-CC &amp; Settings by RE'!E5),1,0)</f>
        <v>1</v>
      </c>
      <c r="S3">
        <f>IF(ISBLANK('Section B-CC &amp; Settings by RE'!G5),1,0)</f>
        <v>1</v>
      </c>
      <c r="V3">
        <f>IF(ISBLANK('Section C-Child Count by Gender'!B5),1,0)</f>
        <v>1</v>
      </c>
      <c r="Y3">
        <f>IF(ISBLANK('Section D-At Risk Child Count'!C9),1,0)</f>
        <v>1</v>
      </c>
      <c r="AA3">
        <f>IF(ISBLANK('Section E-Cumulative CC'!D8),1,0)</f>
        <v>1</v>
      </c>
    </row>
    <row r="4" spans="1:28" x14ac:dyDescent="0.45">
      <c r="L4">
        <f>IF(ISBLANK('Section A-CC &amp; Settings by Age'!C12),1,0)</f>
        <v>1</v>
      </c>
      <c r="M4">
        <f>IF(ISBLANK('Section A-CC &amp; Settings by Age'!E12),1,0)</f>
        <v>1</v>
      </c>
      <c r="N4">
        <f>IF(ISBLANK('Section A-CC &amp; Settings by Age'!G12),1,0)</f>
        <v>1</v>
      </c>
      <c r="Q4">
        <f>IF(ISBLANK('Section B-CC &amp; Settings by RE'!C7),1,0)</f>
        <v>1</v>
      </c>
      <c r="R4">
        <f>IF(ISBLANK('Section B-CC &amp; Settings by RE'!E7),1,0)</f>
        <v>1</v>
      </c>
      <c r="S4">
        <f>IF(ISBLANK('Section B-CC &amp; Settings by RE'!G7),1,0)</f>
        <v>1</v>
      </c>
      <c r="V4">
        <f>IF(ISBLANK('Section C-Child Count by Gender'!B7),1,0)</f>
        <v>1</v>
      </c>
      <c r="Y4">
        <f>IF(ISBLANK('Section D-At Risk Child Count'!C11),1,0)</f>
        <v>1</v>
      </c>
      <c r="AA4">
        <f>IF(ISBLANK('Section E-Cumulative CC'!D10),1,0)</f>
        <v>1</v>
      </c>
    </row>
    <row r="5" spans="1:28" x14ac:dyDescent="0.45">
      <c r="B5" t="s">
        <v>332</v>
      </c>
      <c r="L5">
        <f>IF(ISBLANK('Section A-CC &amp; Settings by Age'!C15),1,0)</f>
        <v>1</v>
      </c>
      <c r="M5">
        <f>IF(ISBLANK('Section A-CC &amp; Settings by Age'!E15),1,0)</f>
        <v>1</v>
      </c>
      <c r="N5">
        <f>IF(ISBLANK('Section A-CC &amp; Settings by Age'!G15),1,0)</f>
        <v>1</v>
      </c>
      <c r="O5" t="s">
        <v>333</v>
      </c>
      <c r="Q5">
        <f>IF(ISBLANK('Section B-CC &amp; Settings by RE'!C9),1,0)</f>
        <v>1</v>
      </c>
      <c r="R5">
        <f>IF(ISBLANK('Section B-CC &amp; Settings by RE'!E9),1,0)</f>
        <v>1</v>
      </c>
      <c r="S5">
        <f>IF(ISBLANK('Section B-CC &amp; Settings by RE'!G9),1,0)</f>
        <v>1</v>
      </c>
      <c r="V5" s="14">
        <f>SUM(V3:V4)</f>
        <v>2</v>
      </c>
      <c r="W5" t="s">
        <v>334</v>
      </c>
      <c r="Y5">
        <f>IF(ISBLANK('Section D-At Risk Child Count'!C13),1,0)</f>
        <v>1</v>
      </c>
      <c r="AA5">
        <f>IF(ISBLANK('Section E-Cumulative CC'!D12),1,0)</f>
        <v>1</v>
      </c>
    </row>
    <row r="6" spans="1:28" x14ac:dyDescent="0.45">
      <c r="B6" t="s">
        <v>335</v>
      </c>
      <c r="L6">
        <f>SUM(L3:L5)</f>
        <v>3</v>
      </c>
      <c r="M6">
        <f>SUM(M3:M5)</f>
        <v>3</v>
      </c>
      <c r="N6">
        <f>SUM(N3:N5)</f>
        <v>3</v>
      </c>
      <c r="O6" s="14">
        <f>SUM(L6:N6)</f>
        <v>9</v>
      </c>
      <c r="Q6">
        <f>IF(ISBLANK('Section B-CC &amp; Settings by RE'!C11),1,0)</f>
        <v>1</v>
      </c>
      <c r="R6">
        <f>IF(ISBLANK('Section B-CC &amp; Settings by RE'!E11),1,0)</f>
        <v>1</v>
      </c>
      <c r="S6">
        <f>IF(ISBLANK('Section B-CC &amp; Settings by RE'!G11),1,0)</f>
        <v>1</v>
      </c>
      <c r="Y6">
        <f>IF(ISBLANK('Section D-At Risk Child Count'!C15),1,0)</f>
        <v>1</v>
      </c>
      <c r="AA6">
        <f>IF(ISBLANK('Section E-Cumulative CC'!D14),1,0)</f>
        <v>1</v>
      </c>
    </row>
    <row r="7" spans="1:28" x14ac:dyDescent="0.45">
      <c r="Q7">
        <f>IF(ISBLANK('Section B-CC &amp; Settings by RE'!C13),1,0)</f>
        <v>1</v>
      </c>
      <c r="R7">
        <f>IF(ISBLANK('Section B-CC &amp; Settings by RE'!E13),1,0)</f>
        <v>1</v>
      </c>
      <c r="S7">
        <f>IF(ISBLANK('Section B-CC &amp; Settings by RE'!G13),1,0)</f>
        <v>1</v>
      </c>
      <c r="V7">
        <f>IF(ISBLANK('Section C-Child Count by Gender'!B16),1,0)</f>
        <v>1</v>
      </c>
      <c r="Y7">
        <f>IF(ISBLANK('Section D-At Risk Child Count'!C17),1,0)</f>
        <v>1</v>
      </c>
      <c r="AA7">
        <f>IF(ISBLANK('Section E-Cumulative CC'!D16),1,0)</f>
        <v>1</v>
      </c>
    </row>
    <row r="8" spans="1:28" x14ac:dyDescent="0.45">
      <c r="B8" t="s">
        <v>336</v>
      </c>
      <c r="L8" t="s">
        <v>337</v>
      </c>
      <c r="M8">
        <f>IF('Section A-CC &amp; Settings by Age'!AB15=TRUE,1,0)</f>
        <v>1</v>
      </c>
      <c r="Q8">
        <f>IF(ISBLANK('Section B-CC &amp; Settings by RE'!C15),1,0)</f>
        <v>1</v>
      </c>
      <c r="R8">
        <f>IF(ISBLANK('Section B-CC &amp; Settings by RE'!E15),1,0)</f>
        <v>1</v>
      </c>
      <c r="S8">
        <f>IF(ISBLANK('Section B-CC &amp; Settings by RE'!G15),1,0)</f>
        <v>1</v>
      </c>
      <c r="V8">
        <f>IF(ISBLANK('Section C-Child Count by Gender'!B18),1,0)</f>
        <v>1</v>
      </c>
      <c r="Y8">
        <f>IF(ISBLANK('Section D-At Risk Child Count'!C19),1,0)</f>
        <v>1</v>
      </c>
      <c r="AA8">
        <f>IF(ISBLANK('Section E-Cumulative CC'!D18),1,0)</f>
        <v>1</v>
      </c>
    </row>
    <row r="9" spans="1:28" x14ac:dyDescent="0.45">
      <c r="B9" t="s">
        <v>338</v>
      </c>
      <c r="L9">
        <f>IF(ISBLANK('Section A-CC &amp; Settings by Age'!C32),1,0)</f>
        <v>1</v>
      </c>
      <c r="M9">
        <f>IF(ISBLANK('Section A-CC &amp; Settings by Age'!E32),1,0)</f>
        <v>1</v>
      </c>
      <c r="N9">
        <f>IF(ISBLANK('Section A-CC &amp; Settings by Age'!G32),1,0)</f>
        <v>1</v>
      </c>
      <c r="Q9">
        <f>IF(ISBLANK('Section B-CC &amp; Settings by RE'!C17),1,0)</f>
        <v>1</v>
      </c>
      <c r="R9">
        <f>IF(ISBLANK('Section B-CC &amp; Settings by RE'!E17),1,0)</f>
        <v>1</v>
      </c>
      <c r="S9">
        <f>IF(ISBLANK('Section B-CC &amp; Settings by RE'!G17),1,0)</f>
        <v>1</v>
      </c>
      <c r="T9" t="s">
        <v>339</v>
      </c>
      <c r="V9" s="14">
        <f>SUM(V7:V8)</f>
        <v>2</v>
      </c>
      <c r="W9" t="s">
        <v>340</v>
      </c>
      <c r="Y9">
        <f>IF(ISBLANK('Section D-At Risk Child Count'!C21),1,0)</f>
        <v>1</v>
      </c>
      <c r="AA9">
        <f>IF(ISBLANK('Section E-Cumulative CC'!D20),1,0)</f>
        <v>1</v>
      </c>
    </row>
    <row r="10" spans="1:28" x14ac:dyDescent="0.45">
      <c r="L10">
        <f>IF(ISBLANK('Section A-CC &amp; Settings by Age'!C35),1,0)</f>
        <v>1</v>
      </c>
      <c r="M10">
        <f>IF(ISBLANK('Section A-CC &amp; Settings by Age'!E35),1,0)</f>
        <v>1</v>
      </c>
      <c r="N10">
        <f>IF(ISBLANK('Section A-CC &amp; Settings by Age'!G35),1,0)</f>
        <v>1</v>
      </c>
      <c r="Q10">
        <f>SUM(Q3:Q9)</f>
        <v>7</v>
      </c>
      <c r="R10">
        <f>SUM(R3:R9)</f>
        <v>7</v>
      </c>
      <c r="S10">
        <f>SUM(S3:S9)</f>
        <v>7</v>
      </c>
      <c r="T10" s="14">
        <f>SUM(Q10:S10)</f>
        <v>21</v>
      </c>
      <c r="Y10" s="14">
        <f>SUM(Y3:Y9)</f>
        <v>7</v>
      </c>
      <c r="Z10" t="s">
        <v>341</v>
      </c>
      <c r="AA10" s="14">
        <f>SUM(AA3:AA9)</f>
        <v>7</v>
      </c>
      <c r="AB10" t="s">
        <v>342</v>
      </c>
    </row>
    <row r="11" spans="1:28" x14ac:dyDescent="0.45">
      <c r="B11" t="s">
        <v>343</v>
      </c>
      <c r="L11">
        <f>IF(ISBLANK('Section A-CC &amp; Settings by Age'!C38),1,0)</f>
        <v>1</v>
      </c>
      <c r="M11">
        <f>IF(ISBLANK('Section A-CC &amp; Settings by Age'!E38),1,0)</f>
        <v>1</v>
      </c>
      <c r="N11">
        <f>IF(ISBLANK('Section A-CC &amp; Settings by Age'!G38),1,0)</f>
        <v>1</v>
      </c>
      <c r="O11" t="s">
        <v>344</v>
      </c>
    </row>
    <row r="12" spans="1:28" x14ac:dyDescent="0.45">
      <c r="B12" t="s">
        <v>345</v>
      </c>
      <c r="L12">
        <f>SUM(L9:L11)</f>
        <v>3</v>
      </c>
      <c r="M12">
        <f>SUM(M9:M11)</f>
        <v>3</v>
      </c>
      <c r="N12">
        <f>SUM(N9:N11)</f>
        <v>3</v>
      </c>
      <c r="O12" s="14">
        <f>SUM(L12:N12)</f>
        <v>9</v>
      </c>
      <c r="Q12">
        <f>IF(ISBLANK('Section B-CC &amp; Settings by RE'!C25),1,0)</f>
        <v>1</v>
      </c>
      <c r="R12">
        <f>IF(ISBLANK('Section B-CC &amp; Settings by RE'!E25),1,0)</f>
        <v>1</v>
      </c>
      <c r="S12">
        <f>IF(ISBLANK('Section B-CC &amp; Settings by RE'!G25),1,0)</f>
        <v>1</v>
      </c>
      <c r="AA12">
        <f>IF(ISBLANK('Section E-Cumulative CC'!D28),1,0)</f>
        <v>1</v>
      </c>
    </row>
    <row r="13" spans="1:28" x14ac:dyDescent="0.45">
      <c r="B13" t="s">
        <v>346</v>
      </c>
      <c r="Q13">
        <f>IF(ISBLANK('Section B-CC &amp; Settings by RE'!C27),1,0)</f>
        <v>1</v>
      </c>
      <c r="R13">
        <f>IF(ISBLANK('Section B-CC &amp; Settings by RE'!E27),1,0)</f>
        <v>1</v>
      </c>
      <c r="S13">
        <f>IF(ISBLANK('Section B-CC &amp; Settings by RE'!G27),1,0)</f>
        <v>1</v>
      </c>
      <c r="AA13">
        <f>IF(ISBLANK('Section E-Cumulative CC'!D30),1,0)</f>
        <v>1</v>
      </c>
    </row>
    <row r="14" spans="1:28" x14ac:dyDescent="0.45">
      <c r="Q14">
        <f>IF(ISBLANK('Section B-CC &amp; Settings by RE'!C29),1,0)</f>
        <v>1</v>
      </c>
      <c r="R14">
        <f>IF(ISBLANK('Section B-CC &amp; Settings by RE'!E29),1,0)</f>
        <v>1</v>
      </c>
      <c r="S14">
        <f>IF(ISBLANK('Section B-CC &amp; Settings by RE'!G29),1,0)</f>
        <v>1</v>
      </c>
      <c r="AA14" s="14">
        <f>SUM(AA12:AA13)</f>
        <v>2</v>
      </c>
      <c r="AB14" t="s">
        <v>347</v>
      </c>
    </row>
    <row r="15" spans="1:28" x14ac:dyDescent="0.45">
      <c r="B15" t="s">
        <v>348</v>
      </c>
      <c r="Q15">
        <f>IF(ISBLANK('Section B-CC &amp; Settings by RE'!C31),1,0)</f>
        <v>1</v>
      </c>
      <c r="R15">
        <f>IF(ISBLANK('Section B-CC &amp; Settings by RE'!E31),1,0)</f>
        <v>1</v>
      </c>
      <c r="S15">
        <f>IF(ISBLANK('Section B-CC &amp; Settings by RE'!G31),1,0)</f>
        <v>1</v>
      </c>
    </row>
    <row r="16" spans="1:28" x14ac:dyDescent="0.45">
      <c r="B16" t="s">
        <v>349</v>
      </c>
      <c r="Q16">
        <f>IF(ISBLANK('Section B-CC &amp; Settings by RE'!C33),1,0)</f>
        <v>1</v>
      </c>
      <c r="R16">
        <f>IF(ISBLANK('Section B-CC &amp; Settings by RE'!E33),1,0)</f>
        <v>1</v>
      </c>
      <c r="S16">
        <f>IF(ISBLANK('Section B-CC &amp; Settings by RE'!G33),1,0)</f>
        <v>1</v>
      </c>
    </row>
    <row r="17" spans="2:20" x14ac:dyDescent="0.45">
      <c r="Q17">
        <f>IF(ISBLANK('Section B-CC &amp; Settings by RE'!C35),1,0)</f>
        <v>1</v>
      </c>
      <c r="R17">
        <f>IF(ISBLANK('Section B-CC &amp; Settings by RE'!E35),1,0)</f>
        <v>1</v>
      </c>
      <c r="S17">
        <f>IF(ISBLANK('Section B-CC &amp; Settings by RE'!G35),1,0)</f>
        <v>1</v>
      </c>
    </row>
    <row r="18" spans="2:20" x14ac:dyDescent="0.45">
      <c r="Q18">
        <f>IF(ISBLANK('Section B-CC &amp; Settings by RE'!C37),1,0)</f>
        <v>1</v>
      </c>
      <c r="R18">
        <f>IF(ISBLANK('Section B-CC &amp; Settings by RE'!E37),1,0)</f>
        <v>1</v>
      </c>
      <c r="S18">
        <f>IF(ISBLANK('Section B-CC &amp; Settings by RE'!G37),1,0)</f>
        <v>1</v>
      </c>
      <c r="T18" t="s">
        <v>350</v>
      </c>
    </row>
    <row r="19" spans="2:20" x14ac:dyDescent="0.45">
      <c r="Q19">
        <f>SUM(Q12:Q18)</f>
        <v>7</v>
      </c>
      <c r="R19">
        <f>SUM(R12:R18)</f>
        <v>7</v>
      </c>
      <c r="S19">
        <f>SUM(S12:S18)</f>
        <v>7</v>
      </c>
      <c r="T19" s="14">
        <f>SUM(Q19:S19)</f>
        <v>21</v>
      </c>
    </row>
    <row r="20" spans="2:20" x14ac:dyDescent="0.45">
      <c r="B20" t="s">
        <v>351</v>
      </c>
    </row>
    <row r="21" spans="2:20" x14ac:dyDescent="0.45"/>
    <row r="22" spans="2:20" x14ac:dyDescent="0.45">
      <c r="C22" s="17" t="s">
        <v>352</v>
      </c>
      <c r="L22" t="s">
        <v>353</v>
      </c>
    </row>
    <row r="23" spans="2:20" x14ac:dyDescent="0.45">
      <c r="C23" s="17" t="s">
        <v>354</v>
      </c>
      <c r="L23" t="s">
        <v>117</v>
      </c>
      <c r="N23" t="s">
        <v>118</v>
      </c>
      <c r="P23" t="s">
        <v>119</v>
      </c>
      <c r="Q23" t="s">
        <v>120</v>
      </c>
      <c r="R23" t="s">
        <v>121</v>
      </c>
    </row>
    <row r="24" spans="2:20" x14ac:dyDescent="0.45">
      <c r="C24" s="17" t="s">
        <v>355</v>
      </c>
      <c r="L24" s="24">
        <f ca="1">TODAY()</f>
        <v>45831</v>
      </c>
      <c r="N24">
        <f ca="1">YEAR(TODAY())</f>
        <v>2025</v>
      </c>
      <c r="P24">
        <f ca="1">YEAR(TODAY())-1</f>
        <v>2024</v>
      </c>
      <c r="Q24">
        <f ca="1">YEAR(TODAY())-2</f>
        <v>2023</v>
      </c>
      <c r="R24">
        <f ca="1">YEAR(TODAY())-3</f>
        <v>2022</v>
      </c>
      <c r="T24" t="str">
        <f ca="1">IF(AND(YEAR('Section E-Cumulative CC'!B3)&gt;=R24,YEAR('Section E-Cumulative CC'!B3)&lt;=N24,YEAR('Section E-Cumulative CC'!D3)&gt;=R24,YEAR('Section E-Cumulative CC'!D3)&lt;=N24), "Within range", "Outside range")</f>
        <v>Outside range</v>
      </c>
    </row>
    <row r="25" spans="2:20" x14ac:dyDescent="0.45">
      <c r="C25" s="17" t="s">
        <v>356</v>
      </c>
      <c r="D25" s="18"/>
      <c r="E25" s="18"/>
      <c r="F25" s="18"/>
      <c r="G25" s="18"/>
    </row>
    <row r="26" spans="2:20" x14ac:dyDescent="0.45">
      <c r="C26" s="19" t="s">
        <v>357</v>
      </c>
      <c r="D26" s="20"/>
      <c r="E26" s="20"/>
    </row>
    <row r="27" spans="2:20" x14ac:dyDescent="0.45">
      <c r="C27" s="17" t="s">
        <v>358</v>
      </c>
      <c r="D27" s="18"/>
      <c r="E27" s="18"/>
    </row>
    <row r="28" spans="2:20" x14ac:dyDescent="0.45"/>
    <row r="29" spans="2:20" x14ac:dyDescent="0.45">
      <c r="B29" t="s">
        <v>359</v>
      </c>
    </row>
    <row r="30" spans="2:20" x14ac:dyDescent="0.45"/>
    <row r="31" spans="2:20" x14ac:dyDescent="0.45">
      <c r="C31" s="17" t="s">
        <v>360</v>
      </c>
      <c r="D31" s="18"/>
      <c r="E31" s="18"/>
      <c r="F31" s="18"/>
      <c r="G31" s="18"/>
    </row>
    <row r="32" spans="2:20" x14ac:dyDescent="0.45">
      <c r="C32" s="17" t="s">
        <v>361</v>
      </c>
      <c r="D32" s="18"/>
      <c r="E32" s="18"/>
      <c r="F32" s="18"/>
      <c r="G32" s="18"/>
    </row>
    <row r="33" spans="3:7" x14ac:dyDescent="0.45">
      <c r="C33" s="17" t="s">
        <v>362</v>
      </c>
      <c r="D33" s="18"/>
      <c r="E33" s="18"/>
      <c r="F33" s="18"/>
      <c r="G33" s="18"/>
    </row>
    <row r="34" spans="3:7" x14ac:dyDescent="0.45">
      <c r="C34" s="17" t="s">
        <v>363</v>
      </c>
      <c r="D34" s="18"/>
      <c r="E34" s="18"/>
      <c r="F34" s="18"/>
      <c r="G34" s="18"/>
    </row>
    <row r="35" spans="3:7" x14ac:dyDescent="0.45">
      <c r="C35" s="17" t="s">
        <v>364</v>
      </c>
      <c r="D35" s="18"/>
      <c r="E35" s="18"/>
      <c r="F35" s="18"/>
      <c r="G35" s="18"/>
    </row>
    <row r="36" spans="3:7" x14ac:dyDescent="0.45">
      <c r="C36" s="17" t="s">
        <v>365</v>
      </c>
      <c r="D36" s="18"/>
      <c r="E36" s="18"/>
      <c r="F36" s="18"/>
      <c r="G36" s="18"/>
    </row>
    <row r="37" spans="3:7" x14ac:dyDescent="0.45">
      <c r="C37" s="17" t="s">
        <v>366</v>
      </c>
      <c r="D37" s="18"/>
      <c r="E37" s="18"/>
      <c r="F37" s="18"/>
      <c r="G37" s="18"/>
    </row>
    <row r="38" spans="3:7" x14ac:dyDescent="0.45">
      <c r="C38" s="17" t="s">
        <v>367</v>
      </c>
      <c r="D38" s="18"/>
      <c r="E38" s="18"/>
      <c r="F38" s="18"/>
      <c r="G38" s="18"/>
    </row>
    <row r="39" spans="3:7" x14ac:dyDescent="0.45">
      <c r="C39" s="22" t="s">
        <v>368</v>
      </c>
      <c r="D39" s="23"/>
      <c r="E39" s="23"/>
      <c r="F39" s="23"/>
      <c r="G39" s="23"/>
    </row>
    <row r="40" spans="3:7" x14ac:dyDescent="0.45">
      <c r="C40" s="22" t="s">
        <v>369</v>
      </c>
      <c r="D40" s="23"/>
      <c r="E40" s="23"/>
      <c r="F40" s="23"/>
      <c r="G40" s="23"/>
    </row>
    <row r="41" spans="3:7" x14ac:dyDescent="0.45">
      <c r="C41" s="22" t="s">
        <v>370</v>
      </c>
      <c r="D41" s="23"/>
      <c r="E41" s="23"/>
      <c r="F41" s="23"/>
      <c r="G41" s="23"/>
    </row>
    <row r="42" spans="3:7" x14ac:dyDescent="0.45">
      <c r="C42" s="22" t="s">
        <v>371</v>
      </c>
      <c r="D42" s="23"/>
      <c r="E42" s="23"/>
      <c r="F42" s="23"/>
      <c r="G42" s="23"/>
    </row>
    <row r="43" spans="3:7" x14ac:dyDescent="0.45">
      <c r="C43" s="22" t="s">
        <v>372</v>
      </c>
      <c r="D43" s="23"/>
      <c r="E43" s="23"/>
      <c r="F43" s="23"/>
      <c r="G43" s="23"/>
    </row>
    <row r="44" spans="3:7" x14ac:dyDescent="0.45">
      <c r="C44" s="22" t="s">
        <v>373</v>
      </c>
      <c r="D44" s="23"/>
      <c r="E44" s="23"/>
      <c r="F44" s="23"/>
      <c r="G44" s="23"/>
    </row>
    <row r="45" spans="3:7" x14ac:dyDescent="0.45">
      <c r="C45" s="17" t="s">
        <v>374</v>
      </c>
      <c r="D45" s="18"/>
      <c r="E45" s="18"/>
      <c r="F45" s="18"/>
      <c r="G45" s="18"/>
    </row>
    <row r="46" spans="3:7" x14ac:dyDescent="0.45">
      <c r="C46" s="17" t="s">
        <v>375</v>
      </c>
      <c r="D46" s="18"/>
      <c r="E46" s="18"/>
      <c r="F46" s="18"/>
      <c r="G46" s="18"/>
    </row>
    <row r="47" spans="3:7" x14ac:dyDescent="0.45">
      <c r="C47" s="17" t="s">
        <v>376</v>
      </c>
      <c r="D47" s="18"/>
      <c r="E47" s="18"/>
      <c r="F47" s="18"/>
      <c r="G47" s="18"/>
    </row>
    <row r="48" spans="3:7" x14ac:dyDescent="0.45">
      <c r="C48" s="17" t="s">
        <v>377</v>
      </c>
      <c r="D48" s="18"/>
      <c r="E48" s="18"/>
      <c r="F48" s="18"/>
      <c r="G48" s="18"/>
    </row>
    <row r="49" spans="3:7" x14ac:dyDescent="0.45">
      <c r="C49" s="17" t="s">
        <v>378</v>
      </c>
      <c r="D49" s="18"/>
      <c r="E49" s="18"/>
      <c r="F49" s="18"/>
      <c r="G49" s="18"/>
    </row>
    <row r="50" spans="3:7" x14ac:dyDescent="0.45">
      <c r="C50" s="17" t="s">
        <v>379</v>
      </c>
      <c r="D50" s="18"/>
      <c r="E50" s="18"/>
      <c r="F50" s="18"/>
      <c r="G50" s="18"/>
    </row>
    <row r="51" spans="3:7" x14ac:dyDescent="0.45">
      <c r="C51" s="17" t="s">
        <v>380</v>
      </c>
      <c r="D51" s="18"/>
      <c r="E51" s="18"/>
      <c r="F51" s="18"/>
      <c r="G51" s="18"/>
    </row>
    <row r="52" spans="3:7" x14ac:dyDescent="0.45">
      <c r="C52" s="17" t="s">
        <v>381</v>
      </c>
      <c r="D52" s="18"/>
      <c r="E52" s="18"/>
      <c r="F52" s="18"/>
      <c r="G52" s="18"/>
    </row>
    <row r="53" spans="3:7" x14ac:dyDescent="0.45">
      <c r="C53" s="17" t="s">
        <v>382</v>
      </c>
      <c r="D53" s="18"/>
      <c r="E53" s="18"/>
      <c r="F53" s="18"/>
      <c r="G53" s="18"/>
    </row>
    <row r="54" spans="3:7" x14ac:dyDescent="0.45">
      <c r="C54" s="17" t="s">
        <v>383</v>
      </c>
      <c r="D54" s="18"/>
      <c r="E54" s="18"/>
      <c r="F54" s="18"/>
      <c r="G54" s="18"/>
    </row>
    <row r="55" spans="3:7" x14ac:dyDescent="0.45">
      <c r="C55" s="17" t="s">
        <v>384</v>
      </c>
      <c r="D55" s="18"/>
      <c r="E55" s="18"/>
      <c r="F55" s="18"/>
      <c r="G55" s="18"/>
    </row>
    <row r="56" spans="3:7" x14ac:dyDescent="0.45">
      <c r="C56" s="15" t="s">
        <v>385</v>
      </c>
      <c r="D56" s="16"/>
      <c r="E56" s="16"/>
      <c r="F56" s="16"/>
      <c r="G56" s="16"/>
    </row>
    <row r="57" spans="3:7" x14ac:dyDescent="0.45">
      <c r="C57" s="15" t="s">
        <v>386</v>
      </c>
      <c r="D57" s="16"/>
      <c r="E57" s="16"/>
      <c r="F57" s="16"/>
      <c r="G57" s="16"/>
    </row>
    <row r="58" spans="3:7" x14ac:dyDescent="0.45">
      <c r="C58" s="21" t="s">
        <v>387</v>
      </c>
      <c r="D58" s="16"/>
      <c r="E58" s="16"/>
      <c r="F58" s="16"/>
      <c r="G58" s="16"/>
    </row>
    <row r="59" spans="3:7" x14ac:dyDescent="0.45"/>
    <row r="60" spans="3:7" x14ac:dyDescent="0.45"/>
    <row r="61" spans="3:7" x14ac:dyDescent="0.45"/>
  </sheetData>
  <phoneticPr fontId="11" type="noConversion"/>
  <hyperlinks>
    <hyperlink ref="A3" r:id="rId1" display="https://www2.ed.gov/about/inits/ed/edfacts/emaps-idea-part-c-child-count-user-guide.pdf" xr:uid="{EA50CAB3-E4D6-4EF9-83F0-37ADDBBBD338}"/>
  </hyperlinks>
  <pageMargins left="0.7" right="0.7" top="0.75" bottom="0.75" header="0.3" footer="0.3"/>
  <pageSetup orientation="portrait" horizontalDpi="4294967293" vertic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Sheet7.Button1_Click">
                <anchor moveWithCells="1" sizeWithCells="1">
                  <from>
                    <xdr:col>4</xdr:col>
                    <xdr:colOff>447675</xdr:colOff>
                    <xdr:row>6</xdr:row>
                    <xdr:rowOff>180975</xdr:rowOff>
                  </from>
                  <to>
                    <xdr:col>8</xdr:col>
                    <xdr:colOff>180975</xdr:colOff>
                    <xdr:row>8</xdr:row>
                    <xdr:rowOff>142875</xdr:rowOff>
                  </to>
                </anchor>
              </controlPr>
            </control>
          </mc:Choice>
        </mc:AlternateContent>
        <mc:AlternateContent xmlns:mc="http://schemas.openxmlformats.org/markup-compatibility/2006">
          <mc:Choice Requires="x14">
            <control shapeId="18434" r:id="rId6" name="Button 2">
              <controlPr defaultSize="0" print="0" autoFill="0" autoPict="0" macro="[0]!Sheet7.Button2_Click">
                <anchor moveWithCells="1" sizeWithCells="1">
                  <from>
                    <xdr:col>4</xdr:col>
                    <xdr:colOff>447675</xdr:colOff>
                    <xdr:row>10</xdr:row>
                    <xdr:rowOff>19050</xdr:rowOff>
                  </from>
                  <to>
                    <xdr:col>8</xdr:col>
                    <xdr:colOff>190500</xdr:colOff>
                    <xdr:row>11</xdr:row>
                    <xdr:rowOff>152400</xdr:rowOff>
                  </to>
                </anchor>
              </controlPr>
            </control>
          </mc:Choice>
        </mc:AlternateContent>
        <mc:AlternateContent xmlns:mc="http://schemas.openxmlformats.org/markup-compatibility/2006">
          <mc:Choice Requires="x14">
            <control shapeId="18435" r:id="rId7" name="Button 3">
              <controlPr defaultSize="0" print="0" autoFill="0" autoPict="0" macro="[0]!Sheet7.Button3_Click">
                <anchor moveWithCells="1" sizeWithCells="1">
                  <from>
                    <xdr:col>4</xdr:col>
                    <xdr:colOff>438150</xdr:colOff>
                    <xdr:row>13</xdr:row>
                    <xdr:rowOff>180975</xdr:rowOff>
                  </from>
                  <to>
                    <xdr:col>8</xdr:col>
                    <xdr:colOff>209550</xdr:colOff>
                    <xdr:row>15</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BBF1-C430-4F6C-878A-F0FFC66B87BE}">
  <sheetPr codeName="Sheet2">
    <tabColor theme="9" tint="0.59999389629810485"/>
  </sheetPr>
  <dimension ref="A1:XFC49"/>
  <sheetViews>
    <sheetView showGridLines="0" zoomScaleNormal="100" workbookViewId="0">
      <selection activeCell="G3" sqref="G3"/>
    </sheetView>
  </sheetViews>
  <sheetFormatPr defaultColWidth="0" defaultRowHeight="15.75" zeroHeight="1" x14ac:dyDescent="0.5"/>
  <cols>
    <col min="1" max="1" width="6.73046875" customWidth="1"/>
    <col min="2" max="2" width="17.06640625" customWidth="1"/>
    <col min="3" max="3" width="13.3984375" style="2" customWidth="1"/>
    <col min="4" max="4" width="1.3984375" style="2" customWidth="1"/>
    <col min="5" max="5" width="13.3984375" style="2" customWidth="1"/>
    <col min="6" max="6" width="1.3984375" style="2" customWidth="1"/>
    <col min="7" max="7" width="13.3984375" style="2" customWidth="1"/>
    <col min="8" max="8" width="1.3984375" customWidth="1"/>
    <col min="9" max="9" width="11.3984375" customWidth="1"/>
    <col min="10" max="10" width="11.46484375" customWidth="1"/>
    <col min="11" max="11" width="3" style="40" customWidth="1"/>
    <col min="12" max="21" width="10.53125" customWidth="1"/>
    <col min="22" max="22" width="3" customWidth="1"/>
    <col min="23" max="23" width="1.86328125" hidden="1"/>
    <col min="24" max="64" width="4.06640625" hidden="1"/>
    <col min="65" max="16383" width="8.3984375" hidden="1"/>
    <col min="16384" max="16384" width="1.86328125" hidden="1"/>
  </cols>
  <sheetData>
    <row r="1" spans="1:41" ht="101.25" customHeight="1" x14ac:dyDescent="0.55000000000000004">
      <c r="A1" s="147" t="s">
        <v>21</v>
      </c>
      <c r="AA1" t="s">
        <v>22</v>
      </c>
      <c r="AB1" s="13"/>
      <c r="AC1" s="13"/>
      <c r="AD1" s="13"/>
      <c r="AE1" s="13"/>
      <c r="AF1" s="13"/>
      <c r="AG1" s="13"/>
      <c r="AH1" s="13"/>
      <c r="AI1" s="13"/>
    </row>
    <row r="2" spans="1:41" x14ac:dyDescent="0.5">
      <c r="G2" s="9" t="s">
        <v>23</v>
      </c>
      <c r="AA2" s="31">
        <v>44835</v>
      </c>
      <c r="AB2" s="31">
        <v>44896</v>
      </c>
    </row>
    <row r="3" spans="1:41" x14ac:dyDescent="0.5">
      <c r="E3" s="4" t="s">
        <v>24</v>
      </c>
      <c r="F3" s="10"/>
      <c r="G3" s="53"/>
      <c r="I3" s="11"/>
      <c r="L3" s="27"/>
      <c r="AA3" s="32" t="b">
        <f>AND(TEXT(G3,"mm/dd")&gt;=(TEXT(AA2,"mm/dd")),TEXT(G3,"mm/dd")&lt;=(TEXT(AB2,"mm/dd")))</f>
        <v>0</v>
      </c>
      <c r="AB3" s="32"/>
      <c r="AF3" s="30" t="s">
        <v>450</v>
      </c>
      <c r="AG3" s="30"/>
      <c r="AH3" s="30"/>
      <c r="AI3" s="30"/>
      <c r="AJ3" s="30"/>
      <c r="AK3" s="30"/>
      <c r="AL3" s="30"/>
      <c r="AM3" s="30"/>
      <c r="AN3" s="30"/>
      <c r="AO3" s="30"/>
    </row>
    <row r="4" spans="1:41" x14ac:dyDescent="0.5">
      <c r="AA4" s="32"/>
      <c r="AB4" s="32"/>
      <c r="AF4" s="30" t="s">
        <v>25</v>
      </c>
      <c r="AG4" s="30"/>
      <c r="AH4" s="30" t="str">
        <f>IF(AH5&amp;AH6&amp;AH7="","","")</f>
        <v/>
      </c>
    </row>
    <row r="5" spans="1:41" ht="16.149999999999999" thickBot="1" x14ac:dyDescent="0.55000000000000004">
      <c r="A5" s="152" t="s">
        <v>26</v>
      </c>
      <c r="AA5" s="33" cm="1">
        <f t="array" ref="AA5">IF(SUMPRODUCT(--ISNUMBER(FIND({"-","/","(",")","&lt;","&gt;","?","!","@","#","$","%","&amp;","*"},C9)))&gt;0,1,0)</f>
        <v>0</v>
      </c>
      <c r="AB5" s="32">
        <f>IF(OR(C9="M",C12="M", C15="M",E9="M",E12="M",E15="M",G9="M",G12="M",G15="M"),1,0)</f>
        <v>0</v>
      </c>
      <c r="AC5" s="32">
        <f>IF(ISNUMBER(FIND(".",C9)),1,0)</f>
        <v>0</v>
      </c>
      <c r="AD5" s="32">
        <f>IF(OR(C9="NA",C12="NA", C15="NA",E9="NA",E12="NA",E15="NA",G9="NA",G12="NA",G15="NA"),1,0)</f>
        <v>0</v>
      </c>
      <c r="AE5" s="32">
        <f>IF(AND(ISTEXT(C9),C9&lt;&gt;"M",C9&lt;&gt;"NA"),1,0)</f>
        <v>0</v>
      </c>
      <c r="AF5" s="34" t="s">
        <v>27</v>
      </c>
      <c r="AG5" s="35" t="str">
        <f>IFERROR(IF(C17&lt;&gt;'Section B-CC &amp; Settings by RE'!C19,"Home",""),"")</f>
        <v/>
      </c>
      <c r="AH5" t="str">
        <f>IF(AG5="","","")</f>
        <v/>
      </c>
      <c r="AJ5" s="32" t="str">
        <f>IF(AG5="","",AG5&amp;" and ")</f>
        <v/>
      </c>
    </row>
    <row r="6" spans="1:41" ht="16.149999999999999" thickBot="1" x14ac:dyDescent="0.55000000000000004">
      <c r="L6" s="215" t="s">
        <v>28</v>
      </c>
      <c r="M6" s="216"/>
      <c r="N6" s="216"/>
      <c r="O6" s="216"/>
      <c r="P6" s="216"/>
      <c r="Q6" s="216"/>
      <c r="R6" s="216"/>
      <c r="S6" s="216"/>
      <c r="T6" s="216"/>
      <c r="U6" s="217"/>
      <c r="AA6" s="33" cm="1">
        <f t="array" ref="AA6">IF(SUMPRODUCT(--ISNUMBER(FIND({"-","/","(",")","&lt;","&gt;","?","!","@","#","$","%","&amp;","*"},C12)))&gt;0,1,0)</f>
        <v>0</v>
      </c>
      <c r="AB6" s="32"/>
      <c r="AC6" s="32">
        <f>IF(ISNUMBER(FIND(".",C12)),1,0)</f>
        <v>0</v>
      </c>
      <c r="AE6" s="32">
        <f>IF(AND(ISTEXT(C12),C12&lt;&gt;"M",C12&lt;&gt;"NA"),1,0)</f>
        <v>0</v>
      </c>
      <c r="AF6" s="34" t="s">
        <v>29</v>
      </c>
      <c r="AG6" s="32" t="str">
        <f>IFERROR(IF(E17&lt;&gt;'Section B-CC &amp; Settings by RE'!E19,"Community-Based",""),"")</f>
        <v/>
      </c>
      <c r="AH6" t="str">
        <f>IF(AG6="","","")</f>
        <v/>
      </c>
      <c r="AJ6" s="32" t="str">
        <f>IF(AG6="","",AG6&amp;" and ")</f>
        <v/>
      </c>
    </row>
    <row r="7" spans="1:41" ht="15" customHeight="1" x14ac:dyDescent="0.5">
      <c r="C7" s="157"/>
      <c r="D7" s="157"/>
      <c r="E7"/>
      <c r="F7" s="157"/>
      <c r="G7" s="157"/>
      <c r="H7" s="162"/>
      <c r="I7" s="162"/>
      <c r="J7" s="162"/>
      <c r="L7" s="222" t="s">
        <v>30</v>
      </c>
      <c r="M7" s="223"/>
      <c r="N7" s="223"/>
      <c r="O7" s="223"/>
      <c r="P7" s="223"/>
      <c r="Q7" s="223"/>
      <c r="R7" s="223"/>
      <c r="S7" s="223"/>
      <c r="T7" s="223"/>
      <c r="U7" s="224"/>
      <c r="AA7" s="33" cm="1">
        <f t="array" ref="AA7">IF(SUMPRODUCT(--ISNUMBER(FIND({"-","/","(",")","&lt;","&gt;","?","!","@","#","$","%","&amp;","*"},C15)))&gt;0,1,0)</f>
        <v>0</v>
      </c>
      <c r="AB7" s="32"/>
      <c r="AC7" s="32">
        <f>IF(ISNUMBER(FIND(".",C15)),1,0)</f>
        <v>0</v>
      </c>
      <c r="AE7" s="32">
        <f>IF(AND(ISTEXT(C15),C15&lt;&gt;"M",C15&lt;&gt;"NA"),1,0)</f>
        <v>0</v>
      </c>
      <c r="AF7" s="34" t="s">
        <v>31</v>
      </c>
      <c r="AG7" s="32" t="str">
        <f>IFERROR(IF(G17&lt;&gt;'Section B-CC &amp; Settings by RE'!G19,"Other",""),"")</f>
        <v/>
      </c>
      <c r="AH7" t="str">
        <f>IF(AG7="","","")</f>
        <v/>
      </c>
      <c r="AJ7" s="32"/>
    </row>
    <row r="8" spans="1:41" ht="29.25" thickBot="1" x14ac:dyDescent="0.55000000000000004">
      <c r="C8" s="158" t="s">
        <v>27</v>
      </c>
      <c r="D8" s="158"/>
      <c r="E8" s="158" t="s">
        <v>32</v>
      </c>
      <c r="F8" s="158"/>
      <c r="G8" s="158" t="s">
        <v>33</v>
      </c>
      <c r="H8" s="162"/>
      <c r="I8" s="173" t="s">
        <v>34</v>
      </c>
      <c r="J8" s="173" t="s">
        <v>35</v>
      </c>
      <c r="K8" s="41"/>
      <c r="L8" s="222"/>
      <c r="M8" s="223"/>
      <c r="N8" s="223"/>
      <c r="O8" s="223"/>
      <c r="P8" s="223"/>
      <c r="Q8" s="223"/>
      <c r="R8" s="223"/>
      <c r="S8" s="223"/>
      <c r="T8" s="223"/>
      <c r="U8" s="224"/>
      <c r="AA8" s="33" cm="1">
        <f t="array" ref="AA8">IF(SUMPRODUCT(--ISNUMBER(FIND({"-","/","(",")","&lt;","&gt;","?","!","@","#","$","%","&amp;","*"},E9)))&gt;0,1,0)</f>
        <v>0</v>
      </c>
      <c r="AB8" s="32"/>
      <c r="AC8" s="32">
        <f>IF(ISNUMBER(FIND(".",E9)),1,0)</f>
        <v>0</v>
      </c>
      <c r="AE8" s="32">
        <f>IF(AND(ISTEXT(E9),E9&lt;&gt;"M",E9&lt;&gt;"NA"),1,0)</f>
        <v>0</v>
      </c>
      <c r="AG8" s="32">
        <f>COUNTIF(AG5:AG7,"")</f>
        <v>3</v>
      </c>
      <c r="AH8" s="32" t="str">
        <f>IF(AG8=3,"____","")</f>
        <v>____</v>
      </c>
      <c r="AI8" s="32" t="str">
        <f>IF(AG8=2,AG5&amp;AG6&amp;AG7,"")</f>
        <v/>
      </c>
      <c r="AJ8" s="35" t="str">
        <f>IF(AND(AG8=1,AG7=""),AJ5&amp;AG6,IF(AND(AG8=1,AG6=""),AJ5&amp;AG7,IF(AND(AG8=1,AJ6=""),AJ6&amp;AG7,"")))</f>
        <v/>
      </c>
      <c r="AK8" s="32" t="str">
        <f>IF(AG8=0,"Home, Community-Based, and Other","")</f>
        <v/>
      </c>
    </row>
    <row r="9" spans="1:41" ht="15" customHeight="1" x14ac:dyDescent="0.5">
      <c r="A9" s="225" t="s">
        <v>36</v>
      </c>
      <c r="B9" s="226" t="s">
        <v>37</v>
      </c>
      <c r="C9" s="202"/>
      <c r="D9" s="169"/>
      <c r="E9" s="202"/>
      <c r="F9" s="169"/>
      <c r="G9" s="202"/>
      <c r="H9" s="239"/>
      <c r="I9" s="204" t="str">
        <f>IF(OR(C9="",E9="",G9=""),"",IFERROR(SUM(SUBSTITUTE(SUBSTITUTE(LOWER(C9),"m",0),"M",0)+SUBSTITUTE(SUBSTITUTE(LOWER(E9),"m",0),"M",0)+SUBSTITUTE(SUBSTITUTE(LOWER(G9),"m",0),"M",0)),"ERROR"))</f>
        <v/>
      </c>
      <c r="J9" s="221" t="str">
        <f>IFERROR(I9/$I$17,"")</f>
        <v/>
      </c>
      <c r="K9" s="42" t="s">
        <v>38</v>
      </c>
      <c r="L9" s="196" t="s">
        <v>444</v>
      </c>
      <c r="M9" s="197"/>
      <c r="N9" s="197"/>
      <c r="O9" s="197"/>
      <c r="P9" s="197"/>
      <c r="Q9" s="197"/>
      <c r="R9" s="197"/>
      <c r="S9" s="197"/>
      <c r="T9" s="197"/>
      <c r="U9" s="198"/>
      <c r="AA9" s="33" cm="1">
        <f t="array" ref="AA9">IF(SUMPRODUCT(--ISNUMBER(FIND({"-","/","(",")","&lt;","&gt;","?","!","@","#","$","%","&amp;","*"},E12)))&gt;0,1,0)</f>
        <v>0</v>
      </c>
      <c r="AB9" s="32"/>
      <c r="AC9" s="32">
        <f>IF(ISNUMBER(FIND(".",E12)),1,0)</f>
        <v>0</v>
      </c>
      <c r="AE9" s="32">
        <f>IF(AND(ISTEXT(E12),E12&lt;&gt;"M",E12&lt;&gt;"NA"),1,0)</f>
        <v>0</v>
      </c>
      <c r="AH9" s="32" t="str">
        <f>AH8&amp;AI8&amp;AJ8&amp;AK8</f>
        <v>____</v>
      </c>
    </row>
    <row r="10" spans="1:41" ht="15" customHeight="1" x14ac:dyDescent="0.5">
      <c r="A10" s="225"/>
      <c r="B10" s="226"/>
      <c r="C10" s="203"/>
      <c r="D10" s="169"/>
      <c r="E10" s="203"/>
      <c r="F10" s="169"/>
      <c r="G10" s="203"/>
      <c r="H10" s="239"/>
      <c r="I10" s="204"/>
      <c r="J10" s="221"/>
      <c r="K10" s="42" t="s">
        <v>38</v>
      </c>
      <c r="L10" s="199" t="s">
        <v>445</v>
      </c>
      <c r="M10" s="200"/>
      <c r="N10" s="200"/>
      <c r="O10" s="200"/>
      <c r="P10" s="200"/>
      <c r="Q10" s="200"/>
      <c r="R10" s="200"/>
      <c r="S10" s="200"/>
      <c r="T10" s="200"/>
      <c r="U10" s="201"/>
      <c r="AA10" s="33" cm="1">
        <f t="array" ref="AA10">IF(SUMPRODUCT(--ISNUMBER(FIND({"-","/","(",")","&lt;","&gt;","?","!","@","#","$","%","&amp;","*"},E15)))&gt;0,1,0)</f>
        <v>0</v>
      </c>
      <c r="AB10" s="32"/>
      <c r="AC10" s="32">
        <f>IF(ISNUMBER(FIND(".",E15)),1,0)</f>
        <v>0</v>
      </c>
      <c r="AE10" s="32">
        <f>IF(AND(ISTEXT(E15),E15&lt;&gt;"M",E15&lt;&gt;"NA"),1,0)</f>
        <v>0</v>
      </c>
      <c r="AG10" s="32" t="str">
        <f>"•  The total(s) of infants and toddlers, ages birth through 2, by age in the setting(s) "&amp;AH9&amp;" does not equal the total(s) of infants and toddlers by race/ethnicity in the setting(s) "&amp;AH9&amp;". If data are not accurate, please correct the data. If data are accurate, please create a data note for submission in EDPass explaining the difference."</f>
        <v>•  The total(s) of infants and toddlers, ages birth through 2, by age in the setting(s) ____ does not equal the total(s) of infants and toddlers by race/ethnicity in the setting(s) ____. If data are not accurate, please correct the data. If data are accurate, please create a data note for submission in EDPass explaining the difference.</v>
      </c>
      <c r="AH10" s="32"/>
      <c r="AI10" s="32"/>
      <c r="AJ10" s="32"/>
    </row>
    <row r="11" spans="1:41" ht="15" customHeight="1" x14ac:dyDescent="0.5">
      <c r="C11" s="169"/>
      <c r="D11" s="169"/>
      <c r="E11" s="169"/>
      <c r="F11" s="169"/>
      <c r="G11" s="169"/>
      <c r="H11" s="4"/>
      <c r="I11" s="170"/>
      <c r="J11" s="171"/>
      <c r="K11" s="43" t="s">
        <v>38</v>
      </c>
      <c r="L11" s="199" t="s">
        <v>446</v>
      </c>
      <c r="M11" s="200"/>
      <c r="N11" s="200"/>
      <c r="O11" s="200"/>
      <c r="P11" s="200"/>
      <c r="Q11" s="200"/>
      <c r="R11" s="200"/>
      <c r="S11" s="200"/>
      <c r="T11" s="200"/>
      <c r="U11" s="201"/>
      <c r="AA11" s="33" cm="1">
        <f t="array" ref="AA11">IF(SUMPRODUCT(--ISNUMBER(FIND({"-","/","(",")","&lt;","&gt;","?","!","@","#","$","%","&amp;","*"},G9)))&gt;0,1,0)</f>
        <v>0</v>
      </c>
      <c r="AB11" s="32"/>
      <c r="AC11" s="32">
        <f>IF(ISNUMBER(FIND(".",G9)),1,0)</f>
        <v>0</v>
      </c>
      <c r="AE11" s="32">
        <f>IF(AND(ISTEXT(G9),G9&lt;&gt;"M",G9&lt;&gt;"NA"),1,0)</f>
        <v>0</v>
      </c>
      <c r="AG11" s="30" t="s">
        <v>39</v>
      </c>
      <c r="AH11" s="30"/>
      <c r="AI11" s="30"/>
      <c r="AJ11" s="30"/>
    </row>
    <row r="12" spans="1:41" ht="15" customHeight="1" x14ac:dyDescent="0.5">
      <c r="A12" s="225" t="s">
        <v>40</v>
      </c>
      <c r="B12" s="226" t="s">
        <v>41</v>
      </c>
      <c r="C12" s="202"/>
      <c r="D12" s="169"/>
      <c r="E12" s="202"/>
      <c r="F12" s="169"/>
      <c r="G12" s="202"/>
      <c r="H12" s="4"/>
      <c r="I12" s="204" t="str">
        <f>IF(OR(C12="",E12="",G12=""),"",IFERROR(SUM(SUBSTITUTE(SUBSTITUTE(LOWER(C12),"m",0),"M",0)+SUBSTITUTE(SUBSTITUTE(LOWER(E12),"m",0),"M",0)+SUBSTITUTE(SUBSTITUTE(LOWER(G12),"m",0),"M",0)),"ERROR"))</f>
        <v/>
      </c>
      <c r="J12" s="221" t="str">
        <f>IFERROR(I12/$I$17,"")</f>
        <v/>
      </c>
      <c r="K12" s="42" t="s">
        <v>38</v>
      </c>
      <c r="L12" s="199" t="s">
        <v>447</v>
      </c>
      <c r="M12" s="200"/>
      <c r="N12" s="200"/>
      <c r="O12" s="200"/>
      <c r="P12" s="200"/>
      <c r="Q12" s="200"/>
      <c r="R12" s="200"/>
      <c r="S12" s="200"/>
      <c r="T12" s="200"/>
      <c r="U12" s="201"/>
      <c r="AA12" s="33" cm="1">
        <f t="array" ref="AA12">IF(SUMPRODUCT(--ISNUMBER(FIND({"-","/","(",")","&lt;","&gt;","?","!","@","#","$","%","&amp;","*"},G12)))&gt;0,1,0)</f>
        <v>0</v>
      </c>
      <c r="AB12" s="32"/>
      <c r="AC12" s="32">
        <f>IF(ISNUMBER(FIND(".",G12)),1,0)</f>
        <v>0</v>
      </c>
      <c r="AE12" s="32">
        <f>IF(AND(ISTEXT(G12),G12&lt;&gt;"M",G12&lt;&gt;"NA"),1,0)</f>
        <v>0</v>
      </c>
      <c r="AG12" s="33" t="str">
        <f>IF(OR(I17="",I17="ERROR"),"",I17)</f>
        <v/>
      </c>
      <c r="AH12" s="33" t="str">
        <f>IFERROR(IF('Section B-CC &amp; Settings by RE'!I19="","",'Section B-CC &amp; Settings by RE'!I19),"")</f>
        <v/>
      </c>
      <c r="AI12" s="32" t="str">
        <f>IFERROR(IF(AH12="","",ABS(($AG$12-AH12)/IF(OR($AG$12="",AH12=""),"",IF($AG$12&gt;AH12,$AG$12,IF($AG$12&lt;AH12,AH12,""))))),"")</f>
        <v/>
      </c>
      <c r="AJ12" s="32" t="b">
        <f>OR($AG$12=AH12,AI12&lt;=0.01)</f>
        <v>1</v>
      </c>
    </row>
    <row r="13" spans="1:41" ht="15" customHeight="1" x14ac:dyDescent="0.5">
      <c r="A13" s="225"/>
      <c r="B13" s="226"/>
      <c r="C13" s="203"/>
      <c r="D13" s="169"/>
      <c r="E13" s="203"/>
      <c r="F13" s="169"/>
      <c r="G13" s="203"/>
      <c r="H13" s="4"/>
      <c r="I13" s="204"/>
      <c r="J13" s="221"/>
      <c r="K13" s="42" t="s">
        <v>38</v>
      </c>
      <c r="L13" s="218" t="s">
        <v>448</v>
      </c>
      <c r="M13" s="219"/>
      <c r="N13" s="219"/>
      <c r="O13" s="219"/>
      <c r="P13" s="219"/>
      <c r="Q13" s="219"/>
      <c r="R13" s="219"/>
      <c r="S13" s="219"/>
      <c r="T13" s="219"/>
      <c r="U13" s="220"/>
      <c r="AA13" s="33" cm="1">
        <f t="array" ref="AA13">IF(SUMPRODUCT(--ISNUMBER(FIND({"-","/","(",")","&lt;","&gt;","?","!","@","#","$","%","&amp;","*"},G15)))&gt;0,1,0)</f>
        <v>0</v>
      </c>
      <c r="AB13" s="32"/>
      <c r="AC13" s="32">
        <f>IF(ISNUMBER(FIND(".",G15)),1,0)</f>
        <v>0</v>
      </c>
      <c r="AE13" s="32">
        <f>IF(AND(ISTEXT(G15),G15&lt;&gt;"M",G15&lt;&gt;"NA"),1,0)</f>
        <v>0</v>
      </c>
      <c r="AF13" s="7"/>
      <c r="AH13" s="32" t="str">
        <f>IFERROR(IF('Section C-Child Count by Gender'!B8="","",'Section C-Child Count by Gender'!B8),"")</f>
        <v/>
      </c>
      <c r="AI13" s="32" t="str">
        <f>IFERROR(IF(AH13="","",ABS(($AG$12-AH13)/IF(OR($AG$12="",AH13=""),"",IF($AG$12&gt;AH13,$AG$12,IF($AG$12&lt;AH13,AH13,""))))),"")</f>
        <v/>
      </c>
      <c r="AJ13" s="32" t="b">
        <f>OR($AG$12=AH13,AI13&lt;=0.01)</f>
        <v>1</v>
      </c>
    </row>
    <row r="14" spans="1:41" ht="15" customHeight="1" x14ac:dyDescent="0.5">
      <c r="A14" s="165"/>
      <c r="B14" s="6"/>
      <c r="C14" s="169"/>
      <c r="D14" s="169"/>
      <c r="E14" s="169"/>
      <c r="F14" s="169"/>
      <c r="G14" s="169"/>
      <c r="H14" s="4"/>
      <c r="I14" s="170"/>
      <c r="J14" s="172"/>
      <c r="K14" s="43" t="s">
        <v>38</v>
      </c>
      <c r="L14" s="218" t="str">
        <f>$AG$10&amp;" "&amp;_xlfn.TEXTJOIN(", ",TRUE,AH4:AH7)</f>
        <v xml:space="preserve">•  The total(s) of infants and toddlers, ages birth through 2, by age in the setting(s) ____ does not equal the total(s) of infants and toddlers by race/ethnicity in the setting(s) ____. If data are not accurate, please correct the data. If data are accurate, please create a data note for submission in EDPass explaining the difference. </v>
      </c>
      <c r="M14" s="219"/>
      <c r="N14" s="219"/>
      <c r="O14" s="219"/>
      <c r="P14" s="219"/>
      <c r="Q14" s="219"/>
      <c r="R14" s="219"/>
      <c r="S14" s="219"/>
      <c r="T14" s="219"/>
      <c r="U14" s="220"/>
      <c r="AA14" s="32">
        <f>SUM(AA5:AA13)</f>
        <v>0</v>
      </c>
      <c r="AB14" s="32"/>
      <c r="AC14" s="32">
        <f>SUM(AC5:AC13)</f>
        <v>0</v>
      </c>
      <c r="AE14" s="32">
        <f>SUM(AE5:AE13)</f>
        <v>0</v>
      </c>
      <c r="AF14" s="7"/>
      <c r="AH14" s="32" t="str">
        <f>IFERROR(IF('Section E-Cumulative CC'!D22="","",'Section E-Cumulative CC'!D22),"")</f>
        <v/>
      </c>
      <c r="AI14" s="32"/>
      <c r="AJ14" s="32" t="b">
        <f>AH14&gt;=AG12</f>
        <v>1</v>
      </c>
    </row>
    <row r="15" spans="1:41" ht="15" customHeight="1" x14ac:dyDescent="0.5">
      <c r="A15" s="225" t="s">
        <v>42</v>
      </c>
      <c r="B15" s="226" t="s">
        <v>43</v>
      </c>
      <c r="C15" s="202"/>
      <c r="D15" s="169"/>
      <c r="E15" s="202"/>
      <c r="F15" s="169"/>
      <c r="G15" s="202"/>
      <c r="H15" s="4"/>
      <c r="I15" s="204" t="str">
        <f>IF(OR(C15="",E15="",G15=""),"",IFERROR(SUM(SUBSTITUTE(SUBSTITUTE(LOWER(C15),"m",0),"M",0)+SUBSTITUTE(SUBSTITUTE(LOWER(E15),"m",0),"M",0)+SUBSTITUTE(SUBSTITUTE(LOWER(G15),"m",0),"M",0)),"ERROR"))</f>
        <v/>
      </c>
      <c r="J15" s="205" t="str">
        <f>IFERROR(I15/$I$17,"")</f>
        <v/>
      </c>
      <c r="K15" s="43"/>
      <c r="L15" s="218"/>
      <c r="M15" s="219"/>
      <c r="N15" s="219"/>
      <c r="O15" s="219"/>
      <c r="P15" s="219"/>
      <c r="Q15" s="219"/>
      <c r="R15" s="219"/>
      <c r="S15" s="219"/>
      <c r="T15" s="219"/>
      <c r="U15" s="220"/>
      <c r="AB15" s="32" t="b">
        <v>1</v>
      </c>
    </row>
    <row r="16" spans="1:41" ht="15" customHeight="1" x14ac:dyDescent="0.5">
      <c r="A16" s="225"/>
      <c r="B16" s="226"/>
      <c r="C16" s="203"/>
      <c r="D16" s="169"/>
      <c r="E16" s="203"/>
      <c r="F16" s="169"/>
      <c r="G16" s="203"/>
      <c r="H16" s="4"/>
      <c r="I16" s="204"/>
      <c r="J16" s="205"/>
      <c r="K16" s="43"/>
      <c r="L16" s="218"/>
      <c r="M16" s="219"/>
      <c r="N16" s="219"/>
      <c r="O16" s="219"/>
      <c r="P16" s="219"/>
      <c r="Q16" s="219"/>
      <c r="R16" s="219"/>
      <c r="S16" s="219"/>
      <c r="T16" s="219"/>
      <c r="U16" s="220"/>
      <c r="AA16" s="29"/>
      <c r="AB16" s="13"/>
      <c r="AC16" s="13"/>
      <c r="AD16" s="13"/>
      <c r="AE16" s="13"/>
      <c r="AG16" s="13"/>
      <c r="AH16" s="13"/>
      <c r="AI16" s="13"/>
    </row>
    <row r="17" spans="1:37" ht="34.15" customHeight="1" x14ac:dyDescent="0.5">
      <c r="B17" s="168" t="s">
        <v>388</v>
      </c>
      <c r="C17" s="173" t="str">
        <f>IF(OR(C9="",C12="",C15=""),"",IFERROR(SUM(SUBSTITUTE(SUBSTITUTE(LOWER(C9),"m",0),"M",0)+SUBSTITUTE(SUBSTITUTE(LOWER(C12),"m",0),"M",0)+SUBSTITUTE(SUBSTITUTE(LOWER(C15),"m",0),"M",0)),"ERROR"))</f>
        <v/>
      </c>
      <c r="D17" s="173"/>
      <c r="E17" s="173" t="str">
        <f>IF(OR(E9="",E12="",E15=""),"",IFERROR(SUM(SUBSTITUTE(SUBSTITUTE(LOWER(E9),"m",0),"M",0)+SUBSTITUTE(SUBSTITUTE(LOWER(E12),"m",0),"M",0)+SUBSTITUTE(SUBSTITUTE(LOWER(E15),"m",0),"M",0)),"ERROR"))</f>
        <v/>
      </c>
      <c r="F17" s="173"/>
      <c r="G17" s="173" t="str">
        <f>IF(OR(G9="",G12="",G15=""),"",IFERROR(SUM(SUBSTITUTE(SUBSTITUTE(LOWER(G9),"m",0),"M",0)+SUBSTITUTE(SUBSTITUTE(LOWER(G12),"m",0),"M",0)+SUBSTITUTE(SUBSTITUTE(LOWER(G15),"m",0),"M",0)),"ERROR"))</f>
        <v/>
      </c>
      <c r="H17" s="4"/>
      <c r="I17" s="4" t="str">
        <f>IFERROR(IF(OR(C17="",E17="",G17=""),"",(C17+E17+G17)),"")</f>
        <v/>
      </c>
      <c r="J17" s="172" t="str">
        <f>IFERROR(I17/$I$17,"")</f>
        <v/>
      </c>
      <c r="K17" s="43" t="s">
        <v>38</v>
      </c>
      <c r="L17" s="240" t="s">
        <v>466</v>
      </c>
      <c r="M17" s="241"/>
      <c r="N17" s="241"/>
      <c r="O17" s="241"/>
      <c r="P17" s="241"/>
      <c r="Q17" s="241"/>
      <c r="R17" s="241"/>
      <c r="S17" s="241"/>
      <c r="T17" s="241"/>
      <c r="U17" s="242"/>
      <c r="AA17" s="32" t="str">
        <f>IF(C9="M",0,"")</f>
        <v/>
      </c>
      <c r="AB17" s="32" t="str">
        <f>IF(E9="M",0,"")</f>
        <v/>
      </c>
      <c r="AC17" s="32" t="str">
        <f>IF(G9="M",0,"")</f>
        <v/>
      </c>
      <c r="AG17" s="13"/>
      <c r="AH17" s="13"/>
      <c r="AI17" s="13"/>
    </row>
    <row r="18" spans="1:37" ht="11.25" customHeight="1" x14ac:dyDescent="0.5">
      <c r="A18" s="3"/>
      <c r="C18" s="166"/>
      <c r="D18" s="166"/>
      <c r="E18" s="166"/>
      <c r="F18" s="166"/>
      <c r="G18" s="166"/>
      <c r="H18" s="7"/>
      <c r="I18" s="164"/>
      <c r="J18" s="12"/>
      <c r="K18" s="43"/>
      <c r="L18" s="240"/>
      <c r="M18" s="241"/>
      <c r="N18" s="241"/>
      <c r="O18" s="241"/>
      <c r="P18" s="241"/>
      <c r="Q18" s="241"/>
      <c r="R18" s="241"/>
      <c r="S18" s="241"/>
      <c r="T18" s="241"/>
      <c r="U18" s="242"/>
      <c r="AA18" s="32" t="str">
        <f>IF(C12="M",0,"")</f>
        <v/>
      </c>
      <c r="AB18" s="32" t="str">
        <f>IF(E12="M",0,"")</f>
        <v/>
      </c>
      <c r="AC18" s="32" t="str">
        <f>IF(G12="M",0,"")</f>
        <v/>
      </c>
      <c r="AG18" s="13"/>
      <c r="AH18" s="13"/>
      <c r="AI18" s="13"/>
    </row>
    <row r="19" spans="1:37" ht="15" customHeight="1" x14ac:dyDescent="0.5">
      <c r="A19" s="163" t="s">
        <v>45</v>
      </c>
      <c r="B19" s="163"/>
      <c r="C19" s="163"/>
      <c r="D19" s="163"/>
      <c r="E19" s="163"/>
      <c r="F19" s="163"/>
      <c r="G19" s="163"/>
      <c r="H19" s="7"/>
      <c r="K19" s="40" t="s">
        <v>38</v>
      </c>
      <c r="L19" s="240" t="s">
        <v>465</v>
      </c>
      <c r="M19" s="241"/>
      <c r="N19" s="241"/>
      <c r="O19" s="241"/>
      <c r="P19" s="241"/>
      <c r="Q19" s="241"/>
      <c r="R19" s="241"/>
      <c r="S19" s="241"/>
      <c r="T19" s="241"/>
      <c r="U19" s="242"/>
      <c r="AA19" s="32" t="str">
        <f>IF($C$15="M",0,"")</f>
        <v/>
      </c>
      <c r="AB19" s="32" t="str">
        <f>IF($E$15="M",0,"")</f>
        <v/>
      </c>
      <c r="AC19" s="32" t="str">
        <f>IF($G$15="M",0,"")</f>
        <v/>
      </c>
      <c r="AE19" s="13"/>
      <c r="AG19" s="13"/>
      <c r="AH19" s="13"/>
      <c r="AI19" s="13"/>
    </row>
    <row r="20" spans="1:37" ht="15" customHeight="1" x14ac:dyDescent="0.5">
      <c r="A20" s="163" t="s">
        <v>46</v>
      </c>
      <c r="B20" s="146"/>
      <c r="C20" s="146"/>
      <c r="D20" s="146"/>
      <c r="E20" s="146"/>
      <c r="F20" s="146"/>
      <c r="G20" s="146"/>
      <c r="H20" s="7"/>
      <c r="I20" s="7"/>
      <c r="J20" s="167"/>
      <c r="K20" s="39"/>
      <c r="L20" s="240"/>
      <c r="M20" s="241"/>
      <c r="N20" s="241"/>
      <c r="O20" s="241"/>
      <c r="P20" s="241"/>
      <c r="Q20" s="241"/>
      <c r="R20" s="241"/>
      <c r="S20" s="241"/>
      <c r="T20" s="241"/>
      <c r="U20" s="242"/>
      <c r="AA20" s="13"/>
      <c r="AB20" s="13"/>
      <c r="AC20" s="13"/>
      <c r="AD20" s="13"/>
      <c r="AE20" s="13"/>
      <c r="AG20" s="13"/>
      <c r="AH20" s="13"/>
      <c r="AI20" s="13"/>
    </row>
    <row r="21" spans="1:37" ht="15" customHeight="1" x14ac:dyDescent="0.5">
      <c r="A21" s="163" t="s">
        <v>47</v>
      </c>
      <c r="B21" s="146"/>
      <c r="C21" s="146"/>
      <c r="D21" s="146"/>
      <c r="E21" s="146"/>
      <c r="F21" s="146"/>
      <c r="G21" s="146"/>
      <c r="H21" s="7"/>
      <c r="I21" s="7"/>
      <c r="J21" s="7"/>
      <c r="K21" s="39"/>
      <c r="L21" s="240"/>
      <c r="M21" s="241"/>
      <c r="N21" s="241"/>
      <c r="O21" s="241"/>
      <c r="P21" s="241"/>
      <c r="Q21" s="241"/>
      <c r="R21" s="241"/>
      <c r="S21" s="241"/>
      <c r="T21" s="241"/>
      <c r="U21" s="242"/>
      <c r="AA21" s="13"/>
      <c r="AB21" s="13"/>
      <c r="AC21" s="13"/>
      <c r="AD21" s="13"/>
      <c r="AE21" s="13"/>
      <c r="AG21" s="13"/>
      <c r="AH21" s="13"/>
      <c r="AI21" s="13"/>
    </row>
    <row r="22" spans="1:37" ht="15" customHeight="1" x14ac:dyDescent="0.5">
      <c r="A22" s="146" t="s">
        <v>48</v>
      </c>
      <c r="B22" s="146"/>
      <c r="C22" s="146"/>
      <c r="D22" s="146"/>
      <c r="E22" s="146"/>
      <c r="F22" s="146"/>
      <c r="G22" s="146"/>
      <c r="H22" s="7"/>
      <c r="I22" s="7"/>
      <c r="J22" s="7"/>
      <c r="K22" s="39" t="s">
        <v>38</v>
      </c>
      <c r="L22" s="240" t="s">
        <v>449</v>
      </c>
      <c r="M22" s="241"/>
      <c r="N22" s="241"/>
      <c r="O22" s="241"/>
      <c r="P22" s="241"/>
      <c r="Q22" s="241"/>
      <c r="R22" s="241"/>
      <c r="S22" s="241"/>
      <c r="T22" s="241"/>
      <c r="U22" s="242"/>
      <c r="AA22" s="13"/>
      <c r="AB22" s="13"/>
      <c r="AC22" s="13"/>
      <c r="AD22" s="13"/>
      <c r="AE22" s="13"/>
      <c r="AG22" s="13"/>
      <c r="AH22" s="13"/>
      <c r="AI22" s="13"/>
    </row>
    <row r="23" spans="1:37" ht="15" customHeight="1" x14ac:dyDescent="0.5">
      <c r="A23" s="146" t="s">
        <v>49</v>
      </c>
      <c r="B23" s="146"/>
      <c r="C23" s="146"/>
      <c r="D23" s="146"/>
      <c r="E23" s="146"/>
      <c r="F23" s="146"/>
      <c r="G23" s="146"/>
      <c r="H23" s="7"/>
      <c r="I23" s="7"/>
      <c r="J23" s="7"/>
      <c r="K23" s="39" t="s">
        <v>38</v>
      </c>
      <c r="L23" s="227" t="s">
        <v>464</v>
      </c>
      <c r="M23" s="228"/>
      <c r="N23" s="228"/>
      <c r="O23" s="228"/>
      <c r="P23" s="228"/>
      <c r="Q23" s="228"/>
      <c r="R23" s="228"/>
      <c r="S23" s="228"/>
      <c r="T23" s="228"/>
      <c r="U23" s="229"/>
      <c r="AA23" s="13"/>
      <c r="AB23" s="13"/>
      <c r="AC23" s="13"/>
      <c r="AD23" s="13"/>
      <c r="AE23" s="13"/>
      <c r="AG23" s="13"/>
      <c r="AH23" s="13"/>
      <c r="AI23" s="13"/>
    </row>
    <row r="24" spans="1:37" ht="15" customHeight="1" thickBot="1" x14ac:dyDescent="0.55000000000000004">
      <c r="A24" s="146" t="s">
        <v>51</v>
      </c>
      <c r="B24" s="146"/>
      <c r="C24" s="146"/>
      <c r="D24" s="146"/>
      <c r="E24" s="146"/>
      <c r="F24" s="146"/>
      <c r="G24" s="146"/>
      <c r="H24" s="7"/>
      <c r="I24" s="7"/>
      <c r="J24" s="7"/>
      <c r="K24" s="39"/>
      <c r="L24" s="243"/>
      <c r="M24" s="244"/>
      <c r="N24" s="244"/>
      <c r="O24" s="244"/>
      <c r="P24" s="244"/>
      <c r="Q24" s="244"/>
      <c r="R24" s="244"/>
      <c r="S24" s="244"/>
      <c r="T24" s="244"/>
      <c r="U24" s="245"/>
      <c r="AA24" s="13"/>
      <c r="AB24" s="13"/>
      <c r="AC24" s="13"/>
      <c r="AD24" s="13"/>
      <c r="AE24" s="13"/>
      <c r="AF24" s="13"/>
      <c r="AG24" s="13"/>
      <c r="AH24" s="13"/>
      <c r="AI24" s="13"/>
    </row>
    <row r="25" spans="1:37" ht="15" customHeight="1" x14ac:dyDescent="0.5">
      <c r="A25" s="166"/>
      <c r="B25" s="166"/>
      <c r="D25" s="166"/>
      <c r="E25" s="166"/>
      <c r="F25" s="166"/>
      <c r="G25" s="166"/>
      <c r="H25" s="7"/>
      <c r="I25" s="7"/>
      <c r="J25" s="7"/>
      <c r="K25" s="39"/>
      <c r="AA25" s="99">
        <v>2</v>
      </c>
      <c r="AB25" s="13"/>
      <c r="AC25" s="13"/>
      <c r="AD25" s="13"/>
      <c r="AE25" s="13"/>
      <c r="AG25" s="13"/>
      <c r="AH25" s="13"/>
      <c r="AI25" s="13"/>
    </row>
    <row r="26" spans="1:37" ht="15" customHeight="1" x14ac:dyDescent="0.5">
      <c r="A26" s="166"/>
      <c r="B26" s="166"/>
      <c r="D26" s="166"/>
      <c r="E26" s="166"/>
      <c r="F26" s="166"/>
      <c r="G26" s="166"/>
      <c r="H26" s="7"/>
      <c r="I26" s="7"/>
      <c r="J26" s="7"/>
      <c r="K26" s="39"/>
      <c r="AA26" s="13"/>
      <c r="AB26" s="13"/>
      <c r="AC26" s="13"/>
      <c r="AD26" s="13"/>
      <c r="AE26" s="13"/>
      <c r="AF26" s="13"/>
      <c r="AG26" s="13"/>
      <c r="AH26" s="13"/>
      <c r="AI26" s="13"/>
    </row>
    <row r="27" spans="1:37" ht="23.25" customHeight="1" thickBot="1" x14ac:dyDescent="0.55000000000000004">
      <c r="A27" s="3"/>
      <c r="C27" s="166"/>
      <c r="D27" s="166"/>
      <c r="E27" s="166"/>
      <c r="F27" s="166"/>
      <c r="G27" s="166"/>
      <c r="H27" s="7"/>
      <c r="I27" s="7"/>
      <c r="J27" s="7"/>
      <c r="K27" s="39"/>
      <c r="AA27" s="38" t="s">
        <v>22</v>
      </c>
      <c r="AB27" s="38"/>
      <c r="AC27" s="38"/>
      <c r="AD27" s="38"/>
      <c r="AE27" s="38"/>
      <c r="AF27" s="30" t="s">
        <v>25</v>
      </c>
      <c r="AG27" s="30" t="s">
        <v>454</v>
      </c>
      <c r="AH27" s="30" t="str">
        <f>IF(AH28&amp;AH29&amp;AH30="","","")</f>
        <v/>
      </c>
    </row>
    <row r="28" spans="1:37" ht="21" customHeight="1" thickBot="1" x14ac:dyDescent="0.55000000000000004">
      <c r="A28" s="149" t="s">
        <v>52</v>
      </c>
      <c r="C28" s="166"/>
      <c r="D28" s="166"/>
      <c r="E28" s="166"/>
      <c r="F28" s="166"/>
      <c r="G28" s="166"/>
      <c r="H28" s="7"/>
      <c r="I28" s="7"/>
      <c r="J28" s="7"/>
      <c r="K28" s="39"/>
      <c r="L28" s="246" t="s">
        <v>53</v>
      </c>
      <c r="M28" s="247"/>
      <c r="N28" s="247"/>
      <c r="O28" s="247"/>
      <c r="P28" s="247"/>
      <c r="Q28" s="247"/>
      <c r="R28" s="247"/>
      <c r="S28" s="247"/>
      <c r="T28" s="247"/>
      <c r="U28" s="248"/>
      <c r="AA28" s="33" cm="1">
        <f t="array" ref="AA28">IF(SUMPRODUCT(--ISNUMBER(FIND({"-","/","(",")","&lt;","&gt;","?","!","@","#","$","%","&amp;","*"},C32)))&gt;0,1,0)</f>
        <v>0</v>
      </c>
      <c r="AB28" s="32">
        <f>IF(OR(C32="M",C35="M", C38="M",E32="M",E35="M",E38="M",G32="M",G35="M",G38="M"),1,0)</f>
        <v>0</v>
      </c>
      <c r="AC28" s="32">
        <f>IF(ISNUMBER(FIND(".",C32)),1,0)</f>
        <v>0</v>
      </c>
      <c r="AD28" s="61">
        <f>IF(OR(C32="NA",E32="NA",G32="NA"),1,0)</f>
        <v>0</v>
      </c>
      <c r="AE28" s="32">
        <f>IF(AND(ISTEXT(C32),C32&lt;&gt;"M",C32&lt;&gt;"NA"),1,0)</f>
        <v>0</v>
      </c>
      <c r="AF28" s="34" t="s">
        <v>27</v>
      </c>
      <c r="AG28" s="35" t="str">
        <f>IFERROR(IF('Section A-CC &amp; Settings by Age'!C41&lt;&gt;'Section B-CC &amp; Settings by RE'!C39,"Home",""),"")</f>
        <v/>
      </c>
      <c r="AH28" t="str">
        <f>IF(AG28="","","")</f>
        <v/>
      </c>
      <c r="AI28" s="32"/>
      <c r="AJ28" s="32" t="str">
        <f>IF(AG28="","",AG28&amp;" and ")</f>
        <v/>
      </c>
    </row>
    <row r="29" spans="1:37" ht="17.25" customHeight="1" x14ac:dyDescent="0.5">
      <c r="A29" s="25"/>
      <c r="C29" s="166"/>
      <c r="D29" s="166"/>
      <c r="E29" s="166"/>
      <c r="F29" s="166"/>
      <c r="G29" s="166"/>
      <c r="H29" s="7"/>
      <c r="I29" s="7"/>
      <c r="J29" s="7"/>
      <c r="K29" s="39"/>
      <c r="L29" s="249" t="s">
        <v>54</v>
      </c>
      <c r="M29" s="250"/>
      <c r="N29" s="250"/>
      <c r="O29" s="250"/>
      <c r="P29" s="250"/>
      <c r="Q29" s="250"/>
      <c r="R29" s="250"/>
      <c r="S29" s="250"/>
      <c r="T29" s="250"/>
      <c r="U29" s="251"/>
      <c r="AA29" s="33" cm="1">
        <f t="array" ref="AA29">IF(SUMPRODUCT(--ISNUMBER(FIND({"-","/","(",")","&lt;","&gt;","?","!","@","#","$","%","&amp;","*"},C35)))&gt;0,1,0)</f>
        <v>0</v>
      </c>
      <c r="AB29" s="32"/>
      <c r="AC29" s="32">
        <f>IF(ISNUMBER(FIND(".",C35)),1,0)</f>
        <v>0</v>
      </c>
      <c r="AD29" s="32">
        <f>IF(OR(C35="NA", C38="NA",E35="NA",E38="NA",G35="NA",G38="NA"),1,0)</f>
        <v>0</v>
      </c>
      <c r="AE29" s="32">
        <f>IF(AND(ISTEXT(C35),C35&lt;&gt;"M",C35&lt;&gt;"NA"),1,0)</f>
        <v>0</v>
      </c>
      <c r="AF29" s="34" t="s">
        <v>29</v>
      </c>
      <c r="AG29" s="32" t="str">
        <f>IFERROR(IF(E41&lt;&gt;'Section B-CC &amp; Settings by RE'!E39,"Community-Based",""),"")</f>
        <v/>
      </c>
      <c r="AH29" t="str">
        <f>IF(AG29="","","")</f>
        <v/>
      </c>
      <c r="AI29" s="32"/>
      <c r="AJ29" s="32" t="str">
        <f>IF(AG29="","",AG29&amp;" and ")</f>
        <v/>
      </c>
    </row>
    <row r="30" spans="1:37" ht="17.25" customHeight="1" thickBot="1" x14ac:dyDescent="0.55000000000000004">
      <c r="A30" s="3"/>
      <c r="C30" s="166"/>
      <c r="D30" s="166"/>
      <c r="E30" s="158" t="s">
        <v>55</v>
      </c>
      <c r="F30" s="166"/>
      <c r="G30" s="166"/>
      <c r="H30" s="7"/>
      <c r="I30" s="7"/>
      <c r="J30" s="7"/>
      <c r="K30" s="39"/>
      <c r="L30" s="252"/>
      <c r="M30" s="253"/>
      <c r="N30" s="253"/>
      <c r="O30" s="253"/>
      <c r="P30" s="253"/>
      <c r="Q30" s="253"/>
      <c r="R30" s="253"/>
      <c r="S30" s="253"/>
      <c r="T30" s="253"/>
      <c r="U30" s="254"/>
      <c r="AA30" s="33" cm="1">
        <f t="array" ref="AA30">IF(SUMPRODUCT(--ISNUMBER(FIND({"-","/","(",")","&lt;","&gt;","?","!","@","#","$","%","&amp;","*"},C38)))&gt;0,1,0)</f>
        <v>0</v>
      </c>
      <c r="AB30" s="32"/>
      <c r="AC30" s="32">
        <f>IF(ISNUMBER(FIND(".",C38)),1,0)</f>
        <v>0</v>
      </c>
      <c r="AE30" s="32">
        <f>IF(AND(ISTEXT(C38),C38&lt;&gt;"M",C38&lt;&gt;"NA"),1,0)</f>
        <v>0</v>
      </c>
      <c r="AF30" s="34" t="s">
        <v>31</v>
      </c>
      <c r="AG30" s="32" t="str">
        <f>IFERROR(IF(G41&lt;&gt;'Section B-CC &amp; Settings by RE'!G39,"Other",""),"")</f>
        <v/>
      </c>
      <c r="AH30" t="str">
        <f>IF(AG30="","","")</f>
        <v/>
      </c>
      <c r="AI30" s="32"/>
      <c r="AJ30" s="32"/>
    </row>
    <row r="31" spans="1:37" x14ac:dyDescent="0.5">
      <c r="C31" s="158" t="s">
        <v>27</v>
      </c>
      <c r="D31" s="158"/>
      <c r="E31" s="158" t="s">
        <v>56</v>
      </c>
      <c r="F31" s="158"/>
      <c r="G31" s="158" t="s">
        <v>33</v>
      </c>
      <c r="H31" s="162"/>
      <c r="I31" s="173" t="s">
        <v>34</v>
      </c>
      <c r="J31" s="173" t="s">
        <v>35</v>
      </c>
      <c r="K31" s="44" t="s">
        <v>38</v>
      </c>
      <c r="L31" s="196" t="s">
        <v>451</v>
      </c>
      <c r="M31" s="197"/>
      <c r="N31" s="197"/>
      <c r="O31" s="197"/>
      <c r="P31" s="197"/>
      <c r="Q31" s="197"/>
      <c r="R31" s="197"/>
      <c r="S31" s="197"/>
      <c r="T31" s="197"/>
      <c r="U31" s="198"/>
      <c r="AA31" s="33" cm="1">
        <f t="array" ref="AA31">IF(SUMPRODUCT(--ISNUMBER(FIND({"-","/","(",")","&lt;","&gt;","?","!","@","#","$","%","&amp;","*"},E32)))&gt;0,1,0)</f>
        <v>0</v>
      </c>
      <c r="AB31" s="32"/>
      <c r="AC31" s="32">
        <f>IF(ISNUMBER(FIND(".",E32)),1,0)</f>
        <v>0</v>
      </c>
      <c r="AE31" s="32">
        <f>IF(AND(ISTEXT(E32),E32&lt;&gt;"M",E32&lt;&gt;"NA"),1,0)</f>
        <v>0</v>
      </c>
      <c r="AF31" s="32"/>
      <c r="AG31" s="32">
        <f>COUNTIF(AG28:AG30,"")</f>
        <v>3</v>
      </c>
      <c r="AH31" s="32" t="str">
        <f>IF(AG31=3,"____","")</f>
        <v>____</v>
      </c>
      <c r="AI31" s="32" t="str">
        <f>IF(AG31=2,AG28&amp;AG29&amp;AG30,"")</f>
        <v/>
      </c>
      <c r="AJ31" s="35" t="str">
        <f>IF(AND(AG31=1,AG30=""),AJ28&amp;AG29,IF(AND(AG31=1,AG29=""),AJ28&amp;AG30,IF(AND(AG31=1,AJ29=""),AJ29&amp;AG30,"")))</f>
        <v/>
      </c>
      <c r="AK31" s="32" t="str">
        <f>IF(AG31=0,"Home, Community-Based, and Other","")</f>
        <v/>
      </c>
    </row>
    <row r="32" spans="1:37" ht="15" customHeight="1" x14ac:dyDescent="0.45">
      <c r="A32" s="225" t="s">
        <v>57</v>
      </c>
      <c r="B32" s="226" t="s">
        <v>58</v>
      </c>
      <c r="C32" s="202"/>
      <c r="D32" s="169"/>
      <c r="E32" s="202"/>
      <c r="F32" s="169"/>
      <c r="G32" s="202"/>
      <c r="H32" s="170"/>
      <c r="I32" s="204" t="str">
        <f>IF(OR(C32="",E32="",G32=""),"",IFERROR(SUM(SUBSTITUTE(LOWER(C32),"m",0)+SUBSTITUTE(LOWER(E32),"m",0)+SUBSTITUTE(LOWER(G32),"m",0)),"ERROR"))</f>
        <v/>
      </c>
      <c r="J32" s="205" t="str" cm="1">
        <f t="array" ref="J32">IFERROR(_xlfn.IFS(AND(ISTEXT(C32), ISTEXT(E32),ISTEXT(G32)),"",OR(ISNUMBER(C32), ISNUMBER(E32),ISNUMBER(G32)),I32/$I$41),"")</f>
        <v/>
      </c>
      <c r="K32" s="45" t="s">
        <v>38</v>
      </c>
      <c r="L32" s="199" t="s">
        <v>452</v>
      </c>
      <c r="M32" s="200"/>
      <c r="N32" s="200"/>
      <c r="O32" s="200"/>
      <c r="P32" s="200"/>
      <c r="Q32" s="200"/>
      <c r="R32" s="200"/>
      <c r="S32" s="200"/>
      <c r="T32" s="200"/>
      <c r="U32" s="201"/>
      <c r="AA32" s="33" cm="1">
        <f t="array" ref="AA32">IF(SUMPRODUCT(--ISNUMBER(FIND({"-","/","(",")","&lt;","&gt;","?","!","@","#","$","%","&amp;","*"},E35)))&gt;0,1,0)</f>
        <v>0</v>
      </c>
      <c r="AB32" s="32"/>
      <c r="AC32" s="32">
        <f>IF(ISNUMBER(FIND(".",E35)),1,0)</f>
        <v>0</v>
      </c>
      <c r="AE32" s="32">
        <f>IF(AND(ISTEXT(E35),E35&lt;&gt;"M",E35&lt;&gt;"NA"),1,0)</f>
        <v>0</v>
      </c>
      <c r="AF32" s="32"/>
      <c r="AG32" s="32"/>
      <c r="AH32" s="32" t="str">
        <f>AH31&amp;AI31&amp;AJ31&amp;AK31</f>
        <v>____</v>
      </c>
      <c r="AI32" s="32"/>
      <c r="AJ32" s="32"/>
    </row>
    <row r="33" spans="1:36" ht="15.75" customHeight="1" x14ac:dyDescent="0.45">
      <c r="A33" s="225"/>
      <c r="B33" s="226"/>
      <c r="C33" s="203"/>
      <c r="D33" s="169"/>
      <c r="E33" s="203"/>
      <c r="F33" s="169"/>
      <c r="G33" s="203"/>
      <c r="H33" s="170"/>
      <c r="I33" s="204"/>
      <c r="J33" s="205"/>
      <c r="K33" s="45" t="s">
        <v>38</v>
      </c>
      <c r="L33" s="199" t="s">
        <v>453</v>
      </c>
      <c r="M33" s="200"/>
      <c r="N33" s="200"/>
      <c r="O33" s="200"/>
      <c r="P33" s="200"/>
      <c r="Q33" s="200"/>
      <c r="R33" s="200"/>
      <c r="S33" s="200"/>
      <c r="T33" s="200"/>
      <c r="U33" s="201"/>
      <c r="AA33" s="33" cm="1">
        <f t="array" ref="AA33">IF(SUMPRODUCT(--ISNUMBER(FIND({"-","/","(",")","&lt;","&gt;","?","!","@","#","$","%","&amp;","*"},E38)))&gt;0,1,0)</f>
        <v>0</v>
      </c>
      <c r="AB33" s="32"/>
      <c r="AC33" s="32">
        <f>IF(ISNUMBER(FIND(".",E38)),1,0)</f>
        <v>0</v>
      </c>
      <c r="AE33" s="32">
        <f>IF(AND(ISTEXT(E38),E38&lt;&gt;"M",E38&lt;&gt;"NA"),1,0)</f>
        <v>0</v>
      </c>
      <c r="AF33" s="32"/>
      <c r="AG33" s="32" t="str">
        <f>"•  The total(s) of children, ages 3 through 5, by age in the setting(s) "&amp;AH32&amp;" does not equal the total(s) of children by race/ethnicity in the setting(s) "&amp;AH32&amp;". If data are not accurate, please correct the data. If data are accurate, please create a data note for submission in EDPass explaining the difference."</f>
        <v>•  The total(s) of children, ages 3 through 5, by age in the setting(s) ____ does not equal the total(s) of children by race/ethnicity in the setting(s) ____. If data are not accurate, please correct the data. If data are accurate, please create a data note for submission in EDPass explaining the difference.</v>
      </c>
      <c r="AH33" s="32"/>
      <c r="AI33" s="32"/>
      <c r="AJ33" s="32"/>
    </row>
    <row r="34" spans="1:36" ht="15" customHeight="1" x14ac:dyDescent="0.45">
      <c r="A34" s="5"/>
      <c r="B34" s="6"/>
      <c r="C34" s="169"/>
      <c r="D34" s="169"/>
      <c r="E34" s="169"/>
      <c r="F34" s="169"/>
      <c r="G34" s="169"/>
      <c r="H34" s="170"/>
      <c r="I34" s="170"/>
      <c r="J34" s="171" t="str" cm="1">
        <f t="array" ref="J34">IFERROR(_xlfn.IFS(OR(ISTEXT(C34), ISTEXT(E34),ISTEXT(G34)),"NA",OR(ISNUMBER(C34), ISNUMBER(E34),ISNUMBER(G34)),I34/$I$41),"")</f>
        <v/>
      </c>
      <c r="K34" s="45" t="s">
        <v>38</v>
      </c>
      <c r="L34" s="206" t="str">
        <f>$AG$33&amp;" "&amp;_xlfn.TEXTJOIN(", ",TRUE,AH27:AH30)</f>
        <v xml:space="preserve">•  The total(s) of children, ages 3 through 5, by age in the setting(s) ____ does not equal the total(s) of children by race/ethnicity in the setting(s) ____. If data are not accurate, please correct the data. If data are accurate, please create a data note for submission in EDPass explaining the difference. </v>
      </c>
      <c r="M34" s="207"/>
      <c r="N34" s="207"/>
      <c r="O34" s="207"/>
      <c r="P34" s="207"/>
      <c r="Q34" s="207"/>
      <c r="R34" s="207"/>
      <c r="S34" s="207"/>
      <c r="T34" s="207"/>
      <c r="U34" s="208"/>
      <c r="AA34" s="33" cm="1">
        <f t="array" ref="AA34">IF(SUMPRODUCT(--ISNUMBER(FIND({"-","/","(",")","&lt;","&gt;","?","!","@","#","$","%","&amp;","*"},G32)))&gt;0,1,0)</f>
        <v>0</v>
      </c>
      <c r="AB34" s="32"/>
      <c r="AC34" s="32">
        <f>IF(ISNUMBER(FIND(".",G32)),1,0)</f>
        <v>0</v>
      </c>
      <c r="AE34" s="32">
        <f>IF(AND(ISTEXT(G32),G32&lt;&gt;"M",G32&lt;&gt;"NA"),1,0)</f>
        <v>0</v>
      </c>
      <c r="AG34" s="30" t="s">
        <v>39</v>
      </c>
      <c r="AH34" s="30"/>
      <c r="AI34" s="30"/>
      <c r="AJ34" s="30"/>
    </row>
    <row r="35" spans="1:36" ht="15" customHeight="1" x14ac:dyDescent="0.45">
      <c r="A35" s="225" t="s">
        <v>59</v>
      </c>
      <c r="B35" s="226" t="s">
        <v>60</v>
      </c>
      <c r="C35" s="202"/>
      <c r="D35" s="169"/>
      <c r="E35" s="202"/>
      <c r="F35" s="169"/>
      <c r="G35" s="202"/>
      <c r="H35" s="170"/>
      <c r="I35" s="204" t="str">
        <f>IF(OR(C35="",E35="",G35=""),"",IFERROR(SUM(SUBSTITUTE(SUBSTITUTE(LOWER(C35),"m",0),"na",0))+(SUBSTITUTE(SUBSTITUTE(LOWER(E35),"m",0),"na",0))+(SUBSTITUTE(SUBSTITUTE(LOWER(G35),"m",0),"na",0)),"ERROR"))</f>
        <v/>
      </c>
      <c r="J35" s="205" t="str" cm="1">
        <f t="array" ref="J35">IFERROR(_xlfn.IFS(AND(ISTEXT(C35), ISTEXT(E35),ISTEXT(G35)),"",OR(ISNUMBER(C35), ISNUMBER(E35),ISNUMBER(G35)),I35/$I$41),"")</f>
        <v/>
      </c>
      <c r="K35" s="45"/>
      <c r="L35" s="209"/>
      <c r="M35" s="210"/>
      <c r="N35" s="210"/>
      <c r="O35" s="210"/>
      <c r="P35" s="210"/>
      <c r="Q35" s="210"/>
      <c r="R35" s="210"/>
      <c r="S35" s="210"/>
      <c r="T35" s="210"/>
      <c r="U35" s="211"/>
      <c r="AA35" s="33" cm="1">
        <f t="array" ref="AA35">IF(SUMPRODUCT(--ISNUMBER(FIND({"-","/","(",")","&lt;","&gt;","?","!","@","#","$","%","&amp;","*"},G35)))&gt;0,1,0)</f>
        <v>0</v>
      </c>
      <c r="AB35" s="32"/>
      <c r="AC35" s="32">
        <f>IF(ISNUMBER(FIND(".",G35)),1,0)</f>
        <v>0</v>
      </c>
      <c r="AE35" s="32">
        <f>IF(AND(ISTEXT(G35),G35&lt;&gt;"M",G35&lt;&gt;"NA"),1,0)</f>
        <v>0</v>
      </c>
      <c r="AG35" s="33" t="str">
        <f>IF(OR(I41="",I41="ERROR"),"",I41)</f>
        <v/>
      </c>
      <c r="AH35" s="33" t="str">
        <f>IFERROR(IF('Section B-CC &amp; Settings by RE'!I39="","",'Section B-CC &amp; Settings by RE'!I39),"")</f>
        <v/>
      </c>
      <c r="AI35" s="32" t="str">
        <f>IFERROR(IF(AH35="","",ABS(($AG$35-AH35)/IF(OR($AG$35="",AH35=""),"",IF($AG$35&gt;AH35,$AG$35,IF($AG$35&lt;AH35,AH35,""))))),"")</f>
        <v/>
      </c>
      <c r="AJ35" s="32" t="b">
        <f>OR($AG$35=AH35,AI35&lt;=0.01)</f>
        <v>1</v>
      </c>
    </row>
    <row r="36" spans="1:36" ht="15" customHeight="1" x14ac:dyDescent="0.45">
      <c r="A36" s="225"/>
      <c r="B36" s="226"/>
      <c r="C36" s="203"/>
      <c r="D36" s="169"/>
      <c r="E36" s="203"/>
      <c r="F36" s="169"/>
      <c r="G36" s="203"/>
      <c r="H36" s="170"/>
      <c r="I36" s="204"/>
      <c r="J36" s="205"/>
      <c r="K36" s="45"/>
      <c r="L36" s="212"/>
      <c r="M36" s="213"/>
      <c r="N36" s="213"/>
      <c r="O36" s="213"/>
      <c r="P36" s="213"/>
      <c r="Q36" s="213"/>
      <c r="R36" s="213"/>
      <c r="S36" s="213"/>
      <c r="T36" s="213"/>
      <c r="U36" s="214"/>
      <c r="AA36" s="33" cm="1">
        <f t="array" ref="AA36">IF(SUMPRODUCT(--ISNUMBER(FIND({"-","/","(",")","&lt;","&gt;","?","!","@","#","$","%","&amp;","*"},G38)))&gt;0,1,0)</f>
        <v>0</v>
      </c>
      <c r="AB36" s="32"/>
      <c r="AC36" s="32">
        <f>IF(ISNUMBER(FIND(".",G38)),1,0)</f>
        <v>0</v>
      </c>
      <c r="AE36" s="32">
        <f>IF(AND(ISTEXT(G38),G38&lt;&gt;"M",G38&lt;&gt;"NA"),1,0)</f>
        <v>0</v>
      </c>
      <c r="AF36" s="7"/>
      <c r="AH36" s="32" t="str">
        <f>IFERROR(IF('Section C-Child Count by Gender'!B19="","",'Section C-Child Count by Gender'!B19),"")</f>
        <v/>
      </c>
      <c r="AI36" s="32" t="str">
        <f>IFERROR(IF(AH36="","",ABS(($AG$12-AH36)/IF(OR($AG$12="",AH36=""),"",IF($AG$12&gt;AH36,$AG$12,IF($AG$12&lt;AH36,AH36,""))))),"")</f>
        <v/>
      </c>
      <c r="AJ36" s="32" t="b">
        <f>OR($AG$35=AH36,AI36&lt;=0.01)</f>
        <v>1</v>
      </c>
    </row>
    <row r="37" spans="1:36" ht="15" customHeight="1" x14ac:dyDescent="0.45">
      <c r="A37" s="165"/>
      <c r="B37" s="6"/>
      <c r="C37" s="169"/>
      <c r="D37" s="169"/>
      <c r="E37" s="169"/>
      <c r="F37" s="169"/>
      <c r="G37" s="169"/>
      <c r="H37" s="170"/>
      <c r="I37" s="170"/>
      <c r="J37" s="171" t="str" cm="1">
        <f t="array" ref="J37">IFERROR(_xlfn.IFS(OR(ISTEXT(C37), ISTEXT(E37),ISTEXT(G37)),"NA",OR(ISNUMBER(C37), ISNUMBER(E37),ISNUMBER(G37)),I37/$I$41),"")</f>
        <v/>
      </c>
      <c r="K37" s="45"/>
      <c r="L37" s="206" t="s">
        <v>467</v>
      </c>
      <c r="M37" s="207"/>
      <c r="N37" s="207"/>
      <c r="O37" s="207"/>
      <c r="P37" s="207"/>
      <c r="Q37" s="207"/>
      <c r="R37" s="207"/>
      <c r="S37" s="207"/>
      <c r="T37" s="207"/>
      <c r="U37" s="208"/>
      <c r="AA37" s="32">
        <f>SUM(AA28:AA36)</f>
        <v>0</v>
      </c>
      <c r="AB37" s="32"/>
      <c r="AC37" s="32">
        <f>SUM(AC28:AC36)</f>
        <v>0</v>
      </c>
      <c r="AE37" s="32">
        <f>SUM(AE28:AE36)</f>
        <v>0</v>
      </c>
      <c r="AF37" s="7"/>
    </row>
    <row r="38" spans="1:36" ht="15" customHeight="1" x14ac:dyDescent="0.45">
      <c r="A38" s="225" t="s">
        <v>61</v>
      </c>
      <c r="B38" s="226" t="s">
        <v>62</v>
      </c>
      <c r="C38" s="202"/>
      <c r="D38" s="169"/>
      <c r="E38" s="202"/>
      <c r="F38" s="169"/>
      <c r="G38" s="202"/>
      <c r="H38" s="170"/>
      <c r="I38" s="204" t="str">
        <f>IF(OR(C38="",E38="",G38=""),"",IFERROR(SUM(SUBSTITUTE(SUBSTITUTE(LOWER(C38),"m",0),"na",0))+(SUBSTITUTE(SUBSTITUTE(LOWER(E38),"m",0),"na",0))+(SUBSTITUTE(SUBSTITUTE(LOWER(G38),"m",0),"na",0)),"ERROR"))</f>
        <v/>
      </c>
      <c r="J38" s="205" t="str" cm="1">
        <f t="array" ref="J38">IFERROR(_xlfn.IFS(AND(ISTEXT(C38), ISTEXT(E38),ISTEXT(G38)),"",OR(ISNUMBER(C38), ISNUMBER(E38),ISNUMBER(G38)),I38/$I$41),"")</f>
        <v/>
      </c>
      <c r="K38" s="45" t="s">
        <v>38</v>
      </c>
      <c r="L38" s="209"/>
      <c r="M38" s="210"/>
      <c r="N38" s="210"/>
      <c r="O38" s="210"/>
      <c r="P38" s="210"/>
      <c r="Q38" s="210"/>
      <c r="R38" s="210"/>
      <c r="S38" s="210"/>
      <c r="T38" s="210"/>
      <c r="U38" s="211"/>
      <c r="AE38" s="32">
        <f>SUM(AE28,AE31,AE34)</f>
        <v>0</v>
      </c>
    </row>
    <row r="39" spans="1:36" ht="15" customHeight="1" x14ac:dyDescent="0.45">
      <c r="A39" s="225"/>
      <c r="B39" s="226"/>
      <c r="C39" s="203"/>
      <c r="D39" s="169"/>
      <c r="E39" s="203"/>
      <c r="F39" s="169"/>
      <c r="G39" s="203"/>
      <c r="H39" s="170"/>
      <c r="I39" s="204"/>
      <c r="J39" s="205"/>
      <c r="K39" s="45"/>
      <c r="L39" s="212"/>
      <c r="M39" s="213"/>
      <c r="N39" s="213"/>
      <c r="O39" s="213"/>
      <c r="P39" s="213"/>
      <c r="Q39" s="213"/>
      <c r="R39" s="213"/>
      <c r="S39" s="213"/>
      <c r="T39" s="213"/>
      <c r="U39" s="214"/>
    </row>
    <row r="40" spans="1:36" ht="14.65" customHeight="1" x14ac:dyDescent="0.5">
      <c r="A40" s="3"/>
      <c r="C40" s="173"/>
      <c r="D40" s="173"/>
      <c r="E40" s="173"/>
      <c r="F40" s="173"/>
      <c r="G40" s="173"/>
      <c r="H40" s="4"/>
      <c r="I40" s="170"/>
      <c r="J40" s="172" t="str" cm="1">
        <f t="array" ref="J40">IFERROR(_xlfn.IFS(OR(ISTEXT(C40), ISTEXT(E40),ISTEXT(G40)),"NA",OR(ISNUMBER(C40), ISNUMBER(E40),ISNUMBER(G40)),I40/$I$41),"")</f>
        <v/>
      </c>
      <c r="K40" s="43"/>
      <c r="L40" s="206" t="s">
        <v>468</v>
      </c>
      <c r="M40" s="207"/>
      <c r="N40" s="207"/>
      <c r="O40" s="207"/>
      <c r="P40" s="207"/>
      <c r="Q40" s="207"/>
      <c r="R40" s="207"/>
      <c r="S40" s="207"/>
      <c r="T40" s="207"/>
      <c r="U40" s="208"/>
    </row>
    <row r="41" spans="1:36" ht="15.75" customHeight="1" x14ac:dyDescent="0.5">
      <c r="A41" s="3"/>
      <c r="B41" s="150" t="s">
        <v>63</v>
      </c>
      <c r="C41" s="4" t="str">
        <f>IF(OR(C32="",C35="",C38=""),"",IFERROR(SUM(SUBSTITUTE(SUBSTITUTE(SUBSTITUTE(SUBSTITUTE(LOWER(C32),"m",0),"na",0),"na",0),"NA",0)+SUBSTITUTE(SUBSTITUTE(SUBSTITUTE(SUBSTITUTE(LOWER(C35),"m",0),"na",0),"na",0),"NA",0)+SUBSTITUTE(SUBSTITUTE(SUBSTITUTE(SUBSTITUTE(LOWER(C38),"m",0),"na",0),"na",0),"NA",0)),"ERROR"))</f>
        <v/>
      </c>
      <c r="D41" s="4"/>
      <c r="E41" s="4" t="str">
        <f>IF(OR(E32="",E35="",E38=""),"",IFERROR(SUM(SUBSTITUTE(SUBSTITUTE(SUBSTITUTE(SUBSTITUTE(LOWER(E32),"m",0),"na",0),"na",0),"NA",0)+SUBSTITUTE(SUBSTITUTE(SUBSTITUTE(SUBSTITUTE(LOWER(E35),"m",0),"na",0),"na",0),"NA",0)+SUBSTITUTE(SUBSTITUTE(SUBSTITUTE(SUBSTITUTE(LOWER(E38),"m",0),"na",0),"na",0),"NA",0)),"ERROR"))</f>
        <v/>
      </c>
      <c r="F41" s="4"/>
      <c r="G41" s="4" t="str">
        <f>IF(OR(G32="",G35="",G38=""),"",IFERROR(SUM(SUBSTITUTE(SUBSTITUTE(SUBSTITUTE(SUBSTITUTE(LOWER(G32),"m",0),"na",0),"na",0),"NA",0)+SUBSTITUTE(SUBSTITUTE(SUBSTITUTE(SUBSTITUTE(LOWER(G35),"m",0),"na",0),"na",0),"NA",0)+SUBSTITUTE(SUBSTITUTE(SUBSTITUTE(SUBSTITUTE(LOWER(G38),"m",0),"na",0),"na",0),"NA",0)),"ERROR"))</f>
        <v/>
      </c>
      <c r="H41" s="4"/>
      <c r="I41" s="170" t="str">
        <f>IFERROR(IF(OR(C41="",E41="",G41=""),"",IF(OR(C41="NA",E41="NA",G41="NA"),"NA",(C41+E41+G41))),"ERROR")</f>
        <v/>
      </c>
      <c r="J41" s="172" t="str" cm="1">
        <f t="array" ref="J41">IFERROR(_xlfn.IFS(AND(C41="",E41="",G41=""),"",OR(ISTEXT(C41), ISTEXT(E41),ISTEXT(G41)),"NA",OR(ISNUMBER(C41), ISNUMBER(E41),ISNUMBER(G41)),(I32+I35+I38)/$I$41),"")</f>
        <v/>
      </c>
      <c r="K41" s="43" t="s">
        <v>38</v>
      </c>
      <c r="L41" s="209"/>
      <c r="M41" s="210"/>
      <c r="N41" s="210"/>
      <c r="O41" s="210"/>
      <c r="P41" s="210"/>
      <c r="Q41" s="210"/>
      <c r="R41" s="210"/>
      <c r="S41" s="210"/>
      <c r="T41" s="210"/>
      <c r="U41" s="211"/>
    </row>
    <row r="42" spans="1:36" x14ac:dyDescent="0.5">
      <c r="C42" s="173"/>
      <c r="D42" s="173"/>
      <c r="E42" s="173"/>
      <c r="F42" s="173"/>
      <c r="G42" s="173"/>
      <c r="H42" s="4"/>
      <c r="I42" s="4"/>
      <c r="J42" s="4"/>
      <c r="L42" s="212"/>
      <c r="M42" s="213"/>
      <c r="N42" s="213"/>
      <c r="O42" s="213"/>
      <c r="P42" s="213"/>
      <c r="Q42" s="213"/>
      <c r="R42" s="213"/>
      <c r="S42" s="213"/>
      <c r="T42" s="213"/>
      <c r="U42" s="214"/>
    </row>
    <row r="43" spans="1:36" ht="14.65" customHeight="1" x14ac:dyDescent="0.5">
      <c r="L43" s="227" t="s">
        <v>469</v>
      </c>
      <c r="M43" s="228"/>
      <c r="N43" s="228"/>
      <c r="O43" s="228"/>
      <c r="P43" s="228"/>
      <c r="Q43" s="228"/>
      <c r="R43" s="228"/>
      <c r="S43" s="228"/>
      <c r="T43" s="228"/>
      <c r="U43" s="229"/>
    </row>
    <row r="44" spans="1:36" ht="15.75" customHeight="1" x14ac:dyDescent="0.5">
      <c r="K44" s="40" t="s">
        <v>38</v>
      </c>
      <c r="L44" s="230"/>
      <c r="M44" s="231"/>
      <c r="N44" s="231"/>
      <c r="O44" s="231"/>
      <c r="P44" s="231"/>
      <c r="Q44" s="231"/>
      <c r="R44" s="231"/>
      <c r="S44" s="231"/>
      <c r="T44" s="231"/>
      <c r="U44" s="232"/>
    </row>
    <row r="45" spans="1:36" ht="5.25" customHeight="1" x14ac:dyDescent="0.5">
      <c r="L45" s="233"/>
      <c r="M45" s="234"/>
      <c r="N45" s="234"/>
      <c r="O45" s="234"/>
      <c r="P45" s="234"/>
      <c r="Q45" s="234"/>
      <c r="R45" s="234"/>
      <c r="S45" s="234"/>
      <c r="T45" s="234"/>
      <c r="U45" s="235"/>
    </row>
    <row r="46" spans="1:36" ht="15.75" customHeight="1" thickBot="1" x14ac:dyDescent="0.55000000000000004">
      <c r="L46" s="236" t="s">
        <v>455</v>
      </c>
      <c r="M46" s="237"/>
      <c r="N46" s="237"/>
      <c r="O46" s="237"/>
      <c r="P46" s="237"/>
      <c r="Q46" s="237"/>
      <c r="R46" s="237"/>
      <c r="S46" s="237"/>
      <c r="T46" s="237"/>
      <c r="U46" s="238"/>
    </row>
    <row r="47" spans="1:36" ht="20.65" customHeight="1" x14ac:dyDescent="0.5"/>
    <row r="48" spans="1:36" x14ac:dyDescent="0.5">
      <c r="A48" s="130" t="s">
        <v>20</v>
      </c>
    </row>
    <row r="49" x14ac:dyDescent="0.5"/>
  </sheetData>
  <sheetProtection sheet="1" objects="1" scenarios="1" formatCells="0" formatColumns="0" formatRows="0" selectLockedCells="1"/>
  <mergeCells count="65">
    <mergeCell ref="L40:U42"/>
    <mergeCell ref="L43:U45"/>
    <mergeCell ref="L46:U46"/>
    <mergeCell ref="H9:H10"/>
    <mergeCell ref="L34:U36"/>
    <mergeCell ref="I9:I10"/>
    <mergeCell ref="J12:J13"/>
    <mergeCell ref="J15:J16"/>
    <mergeCell ref="I15:I16"/>
    <mergeCell ref="L19:U21"/>
    <mergeCell ref="L22:U22"/>
    <mergeCell ref="L12:U12"/>
    <mergeCell ref="L23:U24"/>
    <mergeCell ref="L17:U18"/>
    <mergeCell ref="L28:U28"/>
    <mergeCell ref="L29:U30"/>
    <mergeCell ref="C38:C39"/>
    <mergeCell ref="E32:E33"/>
    <mergeCell ref="E35:E36"/>
    <mergeCell ref="E38:E39"/>
    <mergeCell ref="A35:A36"/>
    <mergeCell ref="A38:A39"/>
    <mergeCell ref="B32:B33"/>
    <mergeCell ref="B35:B36"/>
    <mergeCell ref="B38:B39"/>
    <mergeCell ref="A32:A33"/>
    <mergeCell ref="C32:C33"/>
    <mergeCell ref="E9:E10"/>
    <mergeCell ref="G9:G10"/>
    <mergeCell ref="G35:G36"/>
    <mergeCell ref="A9:A10"/>
    <mergeCell ref="B9:B10"/>
    <mergeCell ref="C9:C10"/>
    <mergeCell ref="A12:A13"/>
    <mergeCell ref="B12:B13"/>
    <mergeCell ref="C12:C13"/>
    <mergeCell ref="C35:C36"/>
    <mergeCell ref="A15:A16"/>
    <mergeCell ref="B15:B16"/>
    <mergeCell ref="C15:C16"/>
    <mergeCell ref="E15:E16"/>
    <mergeCell ref="G15:G16"/>
    <mergeCell ref="E12:E13"/>
    <mergeCell ref="G12:G13"/>
    <mergeCell ref="I12:I13"/>
    <mergeCell ref="L6:U6"/>
    <mergeCell ref="L9:U9"/>
    <mergeCell ref="L14:U16"/>
    <mergeCell ref="L13:U13"/>
    <mergeCell ref="L10:U10"/>
    <mergeCell ref="L11:U11"/>
    <mergeCell ref="J9:J10"/>
    <mergeCell ref="L7:U8"/>
    <mergeCell ref="L31:U31"/>
    <mergeCell ref="L32:U32"/>
    <mergeCell ref="L33:U33"/>
    <mergeCell ref="G38:G39"/>
    <mergeCell ref="I32:I33"/>
    <mergeCell ref="I35:I36"/>
    <mergeCell ref="I38:I39"/>
    <mergeCell ref="J32:J33"/>
    <mergeCell ref="J35:J36"/>
    <mergeCell ref="J38:J39"/>
    <mergeCell ref="G32:G33"/>
    <mergeCell ref="L37:U39"/>
  </mergeCells>
  <conditionalFormatting sqref="A28:J35 A36:F36 H36:J36 A37:J47">
    <cfRule type="expression" priority="112">
      <formula>$AA$25=1</formula>
    </cfRule>
  </conditionalFormatting>
  <conditionalFormatting sqref="A28:J35 L28:L46 A36:F36 H36:J36 A37:J46">
    <cfRule type="expression" dxfId="130" priority="1">
      <formula>$AA$25=2</formula>
    </cfRule>
  </conditionalFormatting>
  <conditionalFormatting sqref="C9 E9 G9 C12 E12 G12 C15 E15 G15">
    <cfRule type="expression" dxfId="129" priority="5">
      <formula>AND(LOWER(C9)&lt;&gt;"m",ISTEXT(C9))</formula>
    </cfRule>
    <cfRule type="expression" dxfId="128" priority="7">
      <formula>C9&lt;0</formula>
    </cfRule>
    <cfRule type="expression" dxfId="127" priority="8">
      <formula>ISNUMBER(FIND(".",C9))</formula>
    </cfRule>
    <cfRule type="expression" dxfId="126" priority="9">
      <formula>ISNUMBER(FIND("/()&lt;&gt;?!@#$%&amp;*",C9))</formula>
    </cfRule>
    <cfRule type="expression" dxfId="125" priority="10">
      <formula>C9="NA"</formula>
    </cfRule>
    <cfRule type="expression" dxfId="124" priority="94">
      <formula>LOWER(C9)="m"</formula>
    </cfRule>
  </conditionalFormatting>
  <conditionalFormatting sqref="C32 E32 G32 C35 E35 G35 C38 E38 G38">
    <cfRule type="expression" dxfId="123" priority="19">
      <formula>AND(LOWER(C32)&lt;&gt;"m",LOWER(C32)&lt;&gt;"na",ISTEXT(C32))</formula>
    </cfRule>
    <cfRule type="expression" dxfId="122" priority="20">
      <formula>C32&lt;0</formula>
    </cfRule>
    <cfRule type="expression" dxfId="121" priority="21">
      <formula>ISNUMBER(FIND(".",C32))</formula>
    </cfRule>
    <cfRule type="expression" dxfId="120" priority="29">
      <formula>ISNUMBER(FIND("/()&lt;&gt;?!@#$%&amp;*",C32))</formula>
    </cfRule>
  </conditionalFormatting>
  <conditionalFormatting sqref="C32 E32 G32">
    <cfRule type="expression" dxfId="119" priority="34">
      <formula>LOWER(C32)="na"</formula>
    </cfRule>
    <cfRule type="expression" dxfId="118" priority="98">
      <formula>LOWER(C32)="m"</formula>
    </cfRule>
  </conditionalFormatting>
  <conditionalFormatting sqref="C35 E35 G35 C38 E38 G38">
    <cfRule type="expression" dxfId="117" priority="100">
      <formula>OR(LOWER(C35)="m",LOWER(C35)="na")</formula>
    </cfRule>
  </conditionalFormatting>
  <conditionalFormatting sqref="G3">
    <cfRule type="expression" dxfId="116" priority="4">
      <formula>AND(G3&lt;&gt;"", AA3=FALSE)</formula>
    </cfRule>
  </conditionalFormatting>
  <conditionalFormatting sqref="L11">
    <cfRule type="expression" dxfId="115" priority="13">
      <formula>AC14&gt;0</formula>
    </cfRule>
  </conditionalFormatting>
  <conditionalFormatting sqref="L14">
    <cfRule type="expression" dxfId="114" priority="114">
      <formula>AND(AG8&lt;&gt;3,I17&lt;&gt;"")</formula>
    </cfRule>
  </conditionalFormatting>
  <conditionalFormatting sqref="L17">
    <cfRule type="expression" dxfId="113" priority="70">
      <formula>AJ12=FALSE</formula>
    </cfRule>
  </conditionalFormatting>
  <conditionalFormatting sqref="L19">
    <cfRule type="expression" dxfId="112" priority="72">
      <formula>AJ13=FALSE</formula>
    </cfRule>
  </conditionalFormatting>
  <conditionalFormatting sqref="L22">
    <cfRule type="expression" dxfId="111" priority="76">
      <formula>AJ14=FALSE</formula>
    </cfRule>
  </conditionalFormatting>
  <conditionalFormatting sqref="L23">
    <cfRule type="expression" dxfId="110" priority="96">
      <formula>AB5&gt;0</formula>
    </cfRule>
  </conditionalFormatting>
  <conditionalFormatting sqref="L33">
    <cfRule type="expression" dxfId="109" priority="37">
      <formula>OR(AA37&gt;0,AE37&gt;0)</formula>
    </cfRule>
  </conditionalFormatting>
  <conditionalFormatting sqref="L34">
    <cfRule type="expression" dxfId="108" priority="39">
      <formula>AG31&lt;&gt;3</formula>
    </cfRule>
  </conditionalFormatting>
  <conditionalFormatting sqref="L37">
    <cfRule type="expression" dxfId="107" priority="44">
      <formula>AJ35=FALSE</formula>
    </cfRule>
  </conditionalFormatting>
  <conditionalFormatting sqref="L40">
    <cfRule type="expression" dxfId="106" priority="50">
      <formula>AJ36=FALSE</formula>
    </cfRule>
  </conditionalFormatting>
  <conditionalFormatting sqref="L43">
    <cfRule type="expression" dxfId="105" priority="105">
      <formula>AB28&gt;0</formula>
    </cfRule>
  </conditionalFormatting>
  <conditionalFormatting sqref="L46">
    <cfRule type="expression" dxfId="104" priority="3">
      <formula>AD28&gt;0</formula>
    </cfRule>
  </conditionalFormatting>
  <conditionalFormatting sqref="L9:U9">
    <cfRule type="expression" dxfId="103" priority="11">
      <formula>IF($G$3="","",$AA$3=FALSE)</formula>
    </cfRule>
  </conditionalFormatting>
  <conditionalFormatting sqref="L10:U10">
    <cfRule type="expression" dxfId="102" priority="12">
      <formula>OR($C$9&lt;0,$C$12&lt;0,$C$15&lt;0,$E$9&lt;0,$E$12&lt;0,$E$15&lt;0,$G$9&lt;0,$G$12&lt;0,$G$15&lt;0)</formula>
    </cfRule>
  </conditionalFormatting>
  <conditionalFormatting sqref="L12:U12">
    <cfRule type="expression" dxfId="101" priority="14">
      <formula>OR(AA14&gt;0,AE14&gt;0)</formula>
    </cfRule>
  </conditionalFormatting>
  <conditionalFormatting sqref="L13:U13">
    <cfRule type="expression" dxfId="100" priority="15">
      <formula>AD5&gt;0</formula>
    </cfRule>
  </conditionalFormatting>
  <conditionalFormatting sqref="L31:U31">
    <cfRule type="expression" dxfId="99" priority="18">
      <formula>OR($C$32&lt;0,$C$35&lt;0,$C$38&lt;0,$E$32&lt;0,$E$35&lt;0,$E$38&lt;0,$G$32&lt;0,$G$35&lt;0,$G$38&lt;0)</formula>
    </cfRule>
  </conditionalFormatting>
  <conditionalFormatting sqref="L32:U32">
    <cfRule type="expression" dxfId="98" priority="35">
      <formula>AC37&gt;0</formula>
    </cfRule>
  </conditionalFormatting>
  <dataValidations count="1">
    <dataValidation type="date" allowBlank="1" showInputMessage="1" showErrorMessage="1" errorTitle="Child Count Date" error="Please check the date entered in this field. Make sure it is in mm/dd/yyyy format and between October 1 and December 1 of the reporting year." promptTitle="Child Count Date" prompt="Enter your state's Child Count date in mm/dd/yyyy format. The date entered must be between October 1 and December 1 of the reporting year." sqref="G3" xr:uid="{37FB6A80-B5D2-4C9D-B839-A90FA4EF4712}">
      <formula1>42005</formula1>
      <formula2>TODAY()</formula2>
    </dataValidation>
  </dataValidations>
  <pageMargins left="0.7" right="0.7" top="0.75" bottom="0.75" header="0.3" footer="0.3"/>
  <pageSetup orientation="portrait" horizontalDpi="4294967293" verticalDpi="4294967293" r:id="rId1"/>
  <ignoredErrors>
    <ignoredError sqref="AG7 AI9 AI5 AH8:AI8 AI6 AI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2</xdr:col>
                    <xdr:colOff>438150</xdr:colOff>
                    <xdr:row>24</xdr:row>
                    <xdr:rowOff>152400</xdr:rowOff>
                  </from>
                  <to>
                    <xdr:col>4</xdr:col>
                    <xdr:colOff>95250</xdr:colOff>
                    <xdr:row>26</xdr:row>
                    <xdr:rowOff>123825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4</xdr:col>
                    <xdr:colOff>314325</xdr:colOff>
                    <xdr:row>24</xdr:row>
                    <xdr:rowOff>152400</xdr:rowOff>
                  </from>
                  <to>
                    <xdr:col>5</xdr:col>
                    <xdr:colOff>38100</xdr:colOff>
                    <xdr:row>26</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831F-F5D5-488C-B03C-83E68D44EE92}">
  <sheetPr codeName="Sheet3">
    <tabColor theme="9" tint="0.59999389629810485"/>
  </sheetPr>
  <dimension ref="A1:XFC48"/>
  <sheetViews>
    <sheetView showGridLines="0" zoomScaleNormal="100" workbookViewId="0">
      <selection activeCell="C5" sqref="C5"/>
    </sheetView>
  </sheetViews>
  <sheetFormatPr defaultColWidth="0" defaultRowHeight="15.75" zeroHeight="1" x14ac:dyDescent="0.5"/>
  <cols>
    <col min="1" max="1" width="5.86328125" style="1" customWidth="1"/>
    <col min="2" max="2" width="27.9296875" customWidth="1"/>
    <col min="3" max="3" width="13.86328125" customWidth="1"/>
    <col min="4" max="4" width="1.3984375" customWidth="1"/>
    <col min="5" max="5" width="13.86328125" customWidth="1"/>
    <col min="6" max="6" width="1.3984375" customWidth="1"/>
    <col min="7" max="7" width="13.86328125" customWidth="1"/>
    <col min="8" max="8" width="2" customWidth="1"/>
    <col min="9" max="9" width="12.6640625" customWidth="1"/>
    <col min="10" max="10" width="10.19921875" customWidth="1"/>
    <col min="11" max="11" width="4" style="40" customWidth="1"/>
    <col min="12" max="21" width="10.3984375" customWidth="1"/>
    <col min="22" max="22" width="3" customWidth="1"/>
    <col min="23" max="27" width="8.3984375" hidden="1"/>
    <col min="28" max="28" width="7.1328125" hidden="1"/>
    <col min="29" max="29" width="2.3984375" hidden="1"/>
    <col min="30" max="30" width="5.3984375" hidden="1"/>
    <col min="31" max="31" width="2.3984375" hidden="1"/>
    <col min="32" max="32" width="5.3984375" hidden="1"/>
    <col min="33" max="33" width="3.86328125" hidden="1"/>
    <col min="34" max="34" width="6.86328125" hidden="1"/>
    <col min="35" max="35" width="2.86328125" hidden="1"/>
    <col min="36" max="36" width="4.3984375" hidden="1"/>
    <col min="37" max="37" width="3.3984375" hidden="1"/>
    <col min="38" max="38" width="7" hidden="1"/>
    <col min="39" max="39" width="3.3984375" hidden="1"/>
    <col min="40" max="40" width="8.3984375" hidden="1"/>
    <col min="41" max="41" width="2.3984375" hidden="1"/>
    <col min="42" max="42" width="6.86328125" hidden="1"/>
    <col min="43" max="43" width="2.1328125" hidden="1"/>
    <col min="44" max="44" width="6" hidden="1"/>
    <col min="45" max="45" width="2.86328125" hidden="1"/>
    <col min="46" max="46" width="7.3984375" hidden="1"/>
    <col min="47" max="16381" width="1.59765625" hidden="1"/>
    <col min="16382" max="16383" width="4.3984375" hidden="1"/>
    <col min="16384" max="16384" width="1.59765625" hidden="1"/>
  </cols>
  <sheetData>
    <row r="1" spans="1:47" ht="101.25" customHeight="1" x14ac:dyDescent="0.55000000000000004">
      <c r="A1" s="147" t="s">
        <v>64</v>
      </c>
    </row>
    <row r="2" spans="1:47" ht="32.35" customHeight="1" x14ac:dyDescent="0.5">
      <c r="A2" s="149" t="s">
        <v>65</v>
      </c>
      <c r="B2" s="79"/>
      <c r="C2" s="2"/>
      <c r="D2" s="2"/>
      <c r="E2" s="2"/>
      <c r="F2" s="2"/>
      <c r="G2" s="2"/>
    </row>
    <row r="3" spans="1:47" ht="10.5" customHeight="1" thickBot="1" x14ac:dyDescent="0.55000000000000004">
      <c r="C3" s="2"/>
      <c r="D3" s="2"/>
      <c r="E3" s="2"/>
      <c r="F3" s="2"/>
      <c r="G3" s="2"/>
      <c r="AA3" s="13"/>
    </row>
    <row r="4" spans="1:47" ht="29.25" customHeight="1" thickBot="1" x14ac:dyDescent="0.55000000000000004">
      <c r="C4" s="158" t="s">
        <v>27</v>
      </c>
      <c r="D4" s="158"/>
      <c r="E4" s="158" t="s">
        <v>32</v>
      </c>
      <c r="F4" s="158"/>
      <c r="G4" s="158" t="s">
        <v>33</v>
      </c>
      <c r="I4" s="173" t="s">
        <v>34</v>
      </c>
      <c r="J4" s="173" t="s">
        <v>35</v>
      </c>
      <c r="K4" s="41"/>
      <c r="L4" s="273" t="s">
        <v>66</v>
      </c>
      <c r="M4" s="274"/>
      <c r="N4" s="274"/>
      <c r="O4" s="274"/>
      <c r="P4" s="274"/>
      <c r="Q4" s="274"/>
      <c r="R4" s="274"/>
      <c r="S4" s="274"/>
      <c r="T4" s="274"/>
      <c r="U4" s="275"/>
      <c r="AA4" s="13"/>
    </row>
    <row r="5" spans="1:47" ht="18" customHeight="1" x14ac:dyDescent="0.45">
      <c r="A5" s="160" t="s">
        <v>36</v>
      </c>
      <c r="B5" s="159" t="s">
        <v>67</v>
      </c>
      <c r="C5" s="174"/>
      <c r="D5" s="169"/>
      <c r="E5" s="174"/>
      <c r="F5" s="169"/>
      <c r="G5" s="174"/>
      <c r="H5" s="170"/>
      <c r="I5" s="170" t="str">
        <f>IF(OR(C5="",E5="",G5=""),"",IFERROR(SUM(SUBSTITUTE(SUBSTITUTE(LOWER(C5),"m",0),"M",0)+SUBSTITUTE(SUBSTITUTE(LOWER(E5),"m",0),"M",0)+SUBSTITUTE(SUBSTITUTE(LOWER(G5),"m",0),"M",0)),"ERROR"))</f>
        <v/>
      </c>
      <c r="J5" s="175" t="str">
        <f>IFERROR(I5/$I$19,"")</f>
        <v/>
      </c>
      <c r="K5" s="46"/>
      <c r="L5" s="282" t="s">
        <v>30</v>
      </c>
      <c r="M5" s="283"/>
      <c r="N5" s="283"/>
      <c r="O5" s="283"/>
      <c r="P5" s="283"/>
      <c r="Q5" s="283"/>
      <c r="R5" s="283"/>
      <c r="S5" s="283"/>
      <c r="T5" s="283"/>
      <c r="U5" s="284"/>
    </row>
    <row r="6" spans="1:47" ht="17.25" customHeight="1" thickBot="1" x14ac:dyDescent="0.5">
      <c r="A6" s="160"/>
      <c r="B6" s="6"/>
      <c r="C6" s="169"/>
      <c r="D6" s="169"/>
      <c r="E6" s="169"/>
      <c r="F6" s="169"/>
      <c r="G6" s="169"/>
      <c r="H6" s="170"/>
      <c r="I6" s="170"/>
      <c r="J6" s="175"/>
      <c r="K6" s="46"/>
      <c r="L6" s="285"/>
      <c r="M6" s="286"/>
      <c r="N6" s="286"/>
      <c r="O6" s="286"/>
      <c r="P6" s="286"/>
      <c r="Q6" s="286"/>
      <c r="R6" s="286"/>
      <c r="S6" s="286"/>
      <c r="T6" s="286"/>
      <c r="U6" s="287"/>
      <c r="AA6" s="13"/>
      <c r="AB6" s="32" t="s">
        <v>68</v>
      </c>
      <c r="AC6" s="32"/>
      <c r="AD6" s="32" t="s">
        <v>69</v>
      </c>
      <c r="AE6" s="32"/>
      <c r="AF6" s="32" t="s">
        <v>70</v>
      </c>
      <c r="AH6" s="32" t="s">
        <v>68</v>
      </c>
      <c r="AI6" s="32"/>
      <c r="AJ6" s="32" t="s">
        <v>69</v>
      </c>
      <c r="AK6" s="32"/>
      <c r="AL6" s="32" t="s">
        <v>70</v>
      </c>
      <c r="AN6" s="32">
        <f>IF(OR(C5="M",C7="M", C9="M",C11="M",C13="M",C15="M",C17="M",E5="M", E7="M",E9="M",E11="M",E13="M",E15="M",E17="M",G5="M",G7="M",G9="M",G11="M",G13="M",G15="M",G17="M"),1,0)</f>
        <v>0</v>
      </c>
      <c r="AP6" s="32" t="s">
        <v>68</v>
      </c>
      <c r="AQ6" s="32"/>
      <c r="AR6" s="32" t="s">
        <v>69</v>
      </c>
      <c r="AS6" s="32"/>
      <c r="AT6" s="32" t="s">
        <v>70</v>
      </c>
    </row>
    <row r="7" spans="1:47" ht="17.25" customHeight="1" x14ac:dyDescent="0.45">
      <c r="A7" s="160" t="s">
        <v>40</v>
      </c>
      <c r="B7" s="6" t="s">
        <v>71</v>
      </c>
      <c r="C7" s="174"/>
      <c r="D7" s="169"/>
      <c r="E7" s="174"/>
      <c r="F7" s="169"/>
      <c r="G7" s="174"/>
      <c r="H7" s="170"/>
      <c r="I7" s="170" t="str">
        <f t="shared" ref="I7:I17" si="0">IF(OR(C7="",E7="",G7=""),"",IFERROR(SUM(SUBSTITUTE(SUBSTITUTE(LOWER(C7),"m",0),"M",0)+SUBSTITUTE(SUBSTITUTE(LOWER(E7),"m",0),"M",0)+SUBSTITUTE(SUBSTITUTE(LOWER(G7),"m",0),"M",0)),"ERROR"))</f>
        <v/>
      </c>
      <c r="J7" s="175" t="str">
        <f t="shared" ref="J7:J15" si="1">IFERROR(I7/$I$19,"")</f>
        <v/>
      </c>
      <c r="K7" s="46"/>
      <c r="L7" s="196" t="s">
        <v>445</v>
      </c>
      <c r="M7" s="197"/>
      <c r="N7" s="197"/>
      <c r="O7" s="197"/>
      <c r="P7" s="197"/>
      <c r="Q7" s="197"/>
      <c r="R7" s="197"/>
      <c r="S7" s="197"/>
      <c r="T7" s="197"/>
      <c r="U7" s="198"/>
      <c r="AA7" s="37" t="s">
        <v>72</v>
      </c>
      <c r="AB7" s="32" cm="1">
        <f t="array" ref="AB7">IF(SUMPRODUCT(--ISNUMBER(FIND({"-","/","(",")","&lt;","&gt;","?","!","@","#","$","%","&amp;","*"},C5)))&gt;0,1,0)</f>
        <v>0</v>
      </c>
      <c r="AC7" s="32"/>
      <c r="AD7" s="32" cm="1">
        <f t="array" ref="AD7">IF(SUMPRODUCT(--ISNUMBER(FIND({"-","/","(",")","&lt;","&gt;","?","!","@","#","$","%","&amp;","*"},E5)))&gt;0,1,0)</f>
        <v>0</v>
      </c>
      <c r="AE7" s="32"/>
      <c r="AF7" s="32" cm="1">
        <f t="array" ref="AF7">IF(SUMPRODUCT(--ISNUMBER(FIND({"-","/","(",")","&lt;","&gt;","?","!","@","#","$","%","&amp;","*"},G5)))&gt;0,1,0)</f>
        <v>0</v>
      </c>
      <c r="AH7" s="32">
        <f>IF(ISNUMBER(FIND(".",C5)),1,0)</f>
        <v>0</v>
      </c>
      <c r="AI7" s="32"/>
      <c r="AJ7" s="32">
        <f t="shared" ref="AJ7:AL7" si="2">IF(ISNUMBER(FIND(".",E5)),1,0)</f>
        <v>0</v>
      </c>
      <c r="AK7" s="32"/>
      <c r="AL7" s="32">
        <f t="shared" si="2"/>
        <v>0</v>
      </c>
      <c r="AP7" s="32">
        <f>IF(AND(ISTEXT(C5),C5&lt;&gt;"M",C5&lt;&gt;"NA"),1,0)</f>
        <v>0</v>
      </c>
      <c r="AQ7" s="32"/>
      <c r="AR7" s="32">
        <f t="shared" ref="AR7:AT7" si="3">IF(AND(ISTEXT(E5),E5&lt;&gt;"M",E5&lt;&gt;"NA"),1,0)</f>
        <v>0</v>
      </c>
      <c r="AS7" s="32"/>
      <c r="AT7" s="32">
        <f t="shared" si="3"/>
        <v>0</v>
      </c>
    </row>
    <row r="8" spans="1:47" ht="17.25" customHeight="1" x14ac:dyDescent="0.45">
      <c r="A8" s="160"/>
      <c r="B8" s="6"/>
      <c r="C8" s="169"/>
      <c r="D8" s="169"/>
      <c r="E8" s="169"/>
      <c r="F8" s="169"/>
      <c r="G8" s="169"/>
      <c r="H8" s="170"/>
      <c r="I8" s="170"/>
      <c r="J8" s="175"/>
      <c r="K8" s="46" t="s">
        <v>38</v>
      </c>
      <c r="L8" s="264" t="s">
        <v>446</v>
      </c>
      <c r="M8" s="265"/>
      <c r="N8" s="265"/>
      <c r="O8" s="265"/>
      <c r="P8" s="265"/>
      <c r="Q8" s="265"/>
      <c r="R8" s="265"/>
      <c r="S8" s="265"/>
      <c r="T8" s="265"/>
      <c r="U8" s="266"/>
      <c r="AA8" s="37" t="s">
        <v>73</v>
      </c>
      <c r="AB8" s="32" cm="1">
        <f t="array" ref="AB8">IF(SUMPRODUCT(--ISNUMBER(FIND({"-","/","(",")","&lt;","&gt;","?","!","@","#","$","%","&amp;","*"},C7)))&gt;0,1,0)</f>
        <v>0</v>
      </c>
      <c r="AC8" s="32"/>
      <c r="AD8" s="32" cm="1">
        <f t="array" ref="AD8">IF(SUMPRODUCT(--ISNUMBER(FIND({"-","/","(",")","&lt;","&gt;","?","!","@","#","$","%","&amp;","*"},E7)))&gt;0,1,0)</f>
        <v>0</v>
      </c>
      <c r="AE8" s="32"/>
      <c r="AF8" s="32" cm="1">
        <f t="array" ref="AF8">IF(SUMPRODUCT(--ISNUMBER(FIND({"-","/","(",")","&lt;","&gt;","?","!","@","#","$","%","&amp;","*"},G7)))&gt;0,1,0)</f>
        <v>0</v>
      </c>
      <c r="AH8" s="32">
        <f>IF(ISNUMBER(FIND(".",C7)),1,0)</f>
        <v>0</v>
      </c>
      <c r="AI8" s="32"/>
      <c r="AJ8" s="32">
        <f t="shared" ref="AJ8:AL8" si="4">IF(ISNUMBER(FIND(".",E7)),1,0)</f>
        <v>0</v>
      </c>
      <c r="AK8" s="32"/>
      <c r="AL8" s="32">
        <f t="shared" si="4"/>
        <v>0</v>
      </c>
      <c r="AN8" s="32">
        <f>IF(OR(C5="NA",C7="NA", C9="NA",C11="NA",C13="NA",C15="NA",C17="NA",E5="NA", E7="NA",E9="NA",E11="NA",E13="NA",E15="NA",E17="NA",G5="NA",G7="NA",G9="NA",G11="NA",G13="NA",G15="NA",G17="NA"),1,0)</f>
        <v>0</v>
      </c>
      <c r="AP8" s="32">
        <f>IF(AND(ISTEXT(C7),C7&lt;&gt;"M",C7&lt;&gt;"NA"),1,0)</f>
        <v>0</v>
      </c>
      <c r="AQ8" s="32"/>
      <c r="AR8" s="32">
        <f t="shared" ref="AR8:AT8" si="5">IF(AND(ISTEXT(E7),E7&lt;&gt;"M",E7&lt;&gt;"NA"),1,0)</f>
        <v>0</v>
      </c>
      <c r="AS8" s="32"/>
      <c r="AT8" s="32">
        <f t="shared" si="5"/>
        <v>0</v>
      </c>
    </row>
    <row r="9" spans="1:47" ht="17.25" customHeight="1" x14ac:dyDescent="0.45">
      <c r="A9" s="160" t="s">
        <v>42</v>
      </c>
      <c r="B9" s="6" t="s">
        <v>74</v>
      </c>
      <c r="C9" s="174"/>
      <c r="D9" s="169"/>
      <c r="E9" s="174"/>
      <c r="F9" s="169"/>
      <c r="G9" s="174"/>
      <c r="H9" s="170"/>
      <c r="I9" s="170" t="str">
        <f t="shared" si="0"/>
        <v/>
      </c>
      <c r="J9" s="175" t="str">
        <f t="shared" si="1"/>
        <v/>
      </c>
      <c r="K9" s="46" t="s">
        <v>38</v>
      </c>
      <c r="L9" s="199" t="s">
        <v>453</v>
      </c>
      <c r="M9" s="200"/>
      <c r="N9" s="200"/>
      <c r="O9" s="200"/>
      <c r="P9" s="200"/>
      <c r="Q9" s="200"/>
      <c r="R9" s="200"/>
      <c r="S9" s="200"/>
      <c r="T9" s="200"/>
      <c r="U9" s="201"/>
      <c r="AA9" s="37" t="s">
        <v>75</v>
      </c>
      <c r="AB9" s="32" cm="1">
        <f t="array" ref="AB9">IF(SUMPRODUCT(--ISNUMBER(FIND({"-","/","(",")","&lt;","&gt;","?","!","@","#","$","%","&amp;","*"},C9)))&gt;0,1,0)</f>
        <v>0</v>
      </c>
      <c r="AC9" s="32"/>
      <c r="AD9" s="32" cm="1">
        <f t="array" ref="AD9">IF(SUMPRODUCT(--ISNUMBER(FIND({"-","/","(",")","&lt;","&gt;","?","!","@","#","$","%","&amp;","*"},E9)))&gt;0,1,0)</f>
        <v>0</v>
      </c>
      <c r="AE9" s="32"/>
      <c r="AF9" s="32" cm="1">
        <f t="array" ref="AF9">IF(SUMPRODUCT(--ISNUMBER(FIND({"-","/","(",")","&lt;","&gt;","?","!","@","#","$","%","&amp;","*"},G9)))&gt;0,1,0)</f>
        <v>0</v>
      </c>
      <c r="AH9" s="32">
        <f>IF(ISNUMBER(FIND(".",C9)),1,0)</f>
        <v>0</v>
      </c>
      <c r="AI9" s="32"/>
      <c r="AJ9" s="32">
        <f t="shared" ref="AJ9:AL9" si="6">IF(ISNUMBER(FIND(".",E9)),1,0)</f>
        <v>0</v>
      </c>
      <c r="AK9" s="32"/>
      <c r="AL9" s="32">
        <f t="shared" si="6"/>
        <v>0</v>
      </c>
      <c r="AP9" s="32">
        <f>IF(AND(ISTEXT(C9),C9&lt;&gt;"M",C9&lt;&gt;"NA"),1,0)</f>
        <v>0</v>
      </c>
      <c r="AQ9" s="32"/>
      <c r="AR9" s="32">
        <f t="shared" ref="AR9:AT9" si="7">IF(AND(ISTEXT(E9),E9&lt;&gt;"M",E9&lt;&gt;"NA"),1,0)</f>
        <v>0</v>
      </c>
      <c r="AS9" s="32"/>
      <c r="AT9" s="32">
        <f t="shared" si="7"/>
        <v>0</v>
      </c>
    </row>
    <row r="10" spans="1:47" ht="17.25" customHeight="1" x14ac:dyDescent="0.45">
      <c r="A10" s="160"/>
      <c r="C10" s="169"/>
      <c r="D10" s="169"/>
      <c r="E10" s="169"/>
      <c r="F10" s="169"/>
      <c r="G10" s="169"/>
      <c r="H10" s="170"/>
      <c r="I10" s="170"/>
      <c r="J10" s="175"/>
      <c r="K10" s="46" t="s">
        <v>38</v>
      </c>
      <c r="L10" s="267" t="s">
        <v>456</v>
      </c>
      <c r="M10" s="268"/>
      <c r="N10" s="268"/>
      <c r="O10" s="268"/>
      <c r="P10" s="268"/>
      <c r="Q10" s="268"/>
      <c r="R10" s="268"/>
      <c r="S10" s="268"/>
      <c r="T10" s="268"/>
      <c r="U10" s="269"/>
      <c r="AA10" s="37" t="s">
        <v>76</v>
      </c>
      <c r="AB10" s="32" cm="1">
        <f t="array" ref="AB10">IF(SUMPRODUCT(--ISNUMBER(FIND({"-","/","(",")","&lt;","&gt;","?","!","@","#","$","%","&amp;","*"},C11)))&gt;0,1,0)</f>
        <v>0</v>
      </c>
      <c r="AC10" s="32"/>
      <c r="AD10" s="32" cm="1">
        <f t="array" ref="AD10">IF(SUMPRODUCT(--ISNUMBER(FIND({"-","/","(",")","&lt;","&gt;","?","!","@","#","$","%","&amp;","*"},E11)))&gt;0,1,0)</f>
        <v>0</v>
      </c>
      <c r="AE10" s="32"/>
      <c r="AF10" s="32" cm="1">
        <f t="array" ref="AF10">IF(SUMPRODUCT(--ISNUMBER(FIND({"-","/","(",")","&lt;","&gt;","?","!","@","#","$","%","&amp;","*"},G11)))&gt;0,1,0)</f>
        <v>0</v>
      </c>
      <c r="AH10" s="32">
        <f>IF(ISNUMBER(FIND(".",C11)),1,0)</f>
        <v>0</v>
      </c>
      <c r="AI10" s="32"/>
      <c r="AJ10" s="32">
        <f t="shared" ref="AJ10:AL10" si="8">IF(ISNUMBER(FIND(".",E11)),1,0)</f>
        <v>0</v>
      </c>
      <c r="AK10" s="32"/>
      <c r="AL10" s="32">
        <f t="shared" si="8"/>
        <v>0</v>
      </c>
      <c r="AN10" s="32" t="str">
        <f>IF(OR(I19="",'Section C-Child Count by Gender'!B8=""),"",I19='Section C-Child Count by Gender'!B8)</f>
        <v/>
      </c>
      <c r="AP10" s="32">
        <f>IF(AND(ISTEXT(C11),C11&lt;&gt;"M",C11&lt;&gt;"NA"),1,0)</f>
        <v>0</v>
      </c>
      <c r="AQ10" s="32"/>
      <c r="AR10" s="32">
        <f t="shared" ref="AR10:AT10" si="9">IF(AND(ISTEXT(E11),E11&lt;&gt;"M",E11&lt;&gt;"NA"),1,0)</f>
        <v>0</v>
      </c>
      <c r="AS10" s="32"/>
      <c r="AT10" s="32">
        <f t="shared" si="9"/>
        <v>0</v>
      </c>
    </row>
    <row r="11" spans="1:47" ht="17.25" customHeight="1" x14ac:dyDescent="0.45">
      <c r="A11" s="160" t="s">
        <v>57</v>
      </c>
      <c r="B11" s="6" t="s">
        <v>77</v>
      </c>
      <c r="C11" s="174"/>
      <c r="D11" s="169"/>
      <c r="E11" s="174"/>
      <c r="F11" s="169"/>
      <c r="G11" s="174"/>
      <c r="H11" s="170"/>
      <c r="I11" s="170" t="str">
        <f t="shared" si="0"/>
        <v/>
      </c>
      <c r="J11" s="175" t="str">
        <f t="shared" si="1"/>
        <v/>
      </c>
      <c r="K11" s="46" t="s">
        <v>38</v>
      </c>
      <c r="L11" s="276" t="s">
        <v>457</v>
      </c>
      <c r="M11" s="277"/>
      <c r="N11" s="277"/>
      <c r="O11" s="277"/>
      <c r="P11" s="277"/>
      <c r="Q11" s="277"/>
      <c r="R11" s="277"/>
      <c r="S11" s="277"/>
      <c r="T11" s="277"/>
      <c r="U11" s="278"/>
      <c r="AA11" s="37" t="s">
        <v>78</v>
      </c>
      <c r="AB11" s="32" cm="1">
        <f t="array" ref="AB11">IF(SUMPRODUCT(--ISNUMBER(FIND({"-","/","(",")","&lt;","&gt;","?","!","@","#","$","%","&amp;","*"},C13)))&gt;0,1,0)</f>
        <v>0</v>
      </c>
      <c r="AC11" s="32"/>
      <c r="AD11" s="32" cm="1">
        <f t="array" ref="AD11">IF(SUMPRODUCT(--ISNUMBER(FIND({"-","/","(",")","&lt;","&gt;","?","!","@","#","$","%","&amp;","*"},E13)))&gt;0,1,0)</f>
        <v>0</v>
      </c>
      <c r="AE11" s="32"/>
      <c r="AF11" s="32" cm="1">
        <f t="array" ref="AF11">IF(SUMPRODUCT(--ISNUMBER(FIND({"-","/","(",")","&lt;","&gt;","?","!","@","#","$","%","&amp;","*"},G13)))&gt;0,1,0)</f>
        <v>0</v>
      </c>
      <c r="AH11" s="32">
        <f>IF(ISNUMBER(FIND(".",C13)),1,0)</f>
        <v>0</v>
      </c>
      <c r="AI11" s="32"/>
      <c r="AJ11" s="32">
        <f t="shared" ref="AJ11:AL11" si="10">IF(ISNUMBER(FIND(".",E13)),1,0)</f>
        <v>0</v>
      </c>
      <c r="AK11" s="32"/>
      <c r="AL11" s="32">
        <f t="shared" si="10"/>
        <v>0</v>
      </c>
      <c r="AP11" s="32">
        <f>IF(AND(ISTEXT(C13),C13&lt;&gt;"M",C13&lt;&gt;"NA"),1,0)</f>
        <v>0</v>
      </c>
      <c r="AQ11" s="32"/>
      <c r="AR11" s="32">
        <f t="shared" ref="AR11:AT11" si="11">IF(AND(ISTEXT(E13),E13&lt;&gt;"M",E13&lt;&gt;"NA"),1,0)</f>
        <v>0</v>
      </c>
      <c r="AS11" s="32"/>
      <c r="AT11" s="32">
        <f t="shared" si="11"/>
        <v>0</v>
      </c>
    </row>
    <row r="12" spans="1:47" ht="17.25" customHeight="1" x14ac:dyDescent="0.45">
      <c r="A12" s="160"/>
      <c r="B12" s="6"/>
      <c r="C12" s="169"/>
      <c r="D12" s="169"/>
      <c r="E12" s="169"/>
      <c r="F12" s="169"/>
      <c r="G12" s="169"/>
      <c r="H12" s="170"/>
      <c r="I12" s="170"/>
      <c r="J12" s="175"/>
      <c r="K12" s="46" t="s">
        <v>38</v>
      </c>
      <c r="L12" s="255" t="s">
        <v>50</v>
      </c>
      <c r="M12" s="256"/>
      <c r="N12" s="256"/>
      <c r="O12" s="256"/>
      <c r="P12" s="256"/>
      <c r="Q12" s="256"/>
      <c r="R12" s="256"/>
      <c r="S12" s="256"/>
      <c r="T12" s="256"/>
      <c r="U12" s="257"/>
      <c r="AA12" s="37" t="s">
        <v>79</v>
      </c>
      <c r="AB12" s="32" cm="1">
        <f t="array" ref="AB12">IF(SUMPRODUCT(--ISNUMBER(FIND({"-","/","(",")","&lt;","&gt;","?","!","@","#","$","%","&amp;","*"},C15)))&gt;0,1,0)</f>
        <v>0</v>
      </c>
      <c r="AC12" s="32"/>
      <c r="AD12" s="32" cm="1">
        <f t="array" ref="AD12">IF(SUMPRODUCT(--ISNUMBER(FIND({"-","/","(",")","&lt;","&gt;","?","!","@","#","$","%","&amp;","*"},E15)))&gt;0,1,0)</f>
        <v>0</v>
      </c>
      <c r="AE12" s="32"/>
      <c r="AF12" s="32" cm="1">
        <f t="array" ref="AF12">IF(SUMPRODUCT(--ISNUMBER(FIND({"-","/","(",")","&lt;","&gt;","?","!","@","#","$","%","&amp;","*"},G15)))&gt;0,1,0)</f>
        <v>0</v>
      </c>
      <c r="AH12" s="32">
        <f>IF(ISNUMBER(FIND(".",C15)),1,0)</f>
        <v>0</v>
      </c>
      <c r="AI12" s="32"/>
      <c r="AJ12" s="32">
        <f t="shared" ref="AJ12:AL12" si="12">IF(ISNUMBER(FIND(".",E15)),1,0)</f>
        <v>0</v>
      </c>
      <c r="AK12" s="32"/>
      <c r="AL12" s="32">
        <f t="shared" si="12"/>
        <v>0</v>
      </c>
      <c r="AP12" s="32">
        <f>IF(AND(ISTEXT(C15),C15&lt;&gt;"M",C15&lt;&gt;"NA"),1,0)</f>
        <v>0</v>
      </c>
      <c r="AQ12" s="32"/>
      <c r="AR12" s="32">
        <f t="shared" ref="AR12:AT12" si="13">IF(AND(ISTEXT(E15),E15&lt;&gt;"M",E15&lt;&gt;"NA"),1,0)</f>
        <v>0</v>
      </c>
      <c r="AS12" s="32"/>
      <c r="AT12" s="32">
        <f t="shared" si="13"/>
        <v>0</v>
      </c>
    </row>
    <row r="13" spans="1:47" ht="28.9" thickBot="1" x14ac:dyDescent="0.55000000000000004">
      <c r="A13" s="160" t="s">
        <v>59</v>
      </c>
      <c r="B13" s="159" t="s">
        <v>80</v>
      </c>
      <c r="C13" s="176"/>
      <c r="D13" s="170"/>
      <c r="E13" s="176"/>
      <c r="F13" s="170"/>
      <c r="G13" s="176"/>
      <c r="H13" s="170"/>
      <c r="I13" s="170" t="str">
        <f t="shared" si="0"/>
        <v/>
      </c>
      <c r="J13" s="175" t="str">
        <f t="shared" si="1"/>
        <v/>
      </c>
      <c r="K13" s="47" t="s">
        <v>38</v>
      </c>
      <c r="L13" s="261"/>
      <c r="M13" s="262"/>
      <c r="N13" s="262"/>
      <c r="O13" s="262"/>
      <c r="P13" s="262"/>
      <c r="Q13" s="262"/>
      <c r="R13" s="262"/>
      <c r="S13" s="262"/>
      <c r="T13" s="262"/>
      <c r="U13" s="263"/>
      <c r="AA13" s="37" t="s">
        <v>81</v>
      </c>
      <c r="AB13" s="32" cm="1">
        <f t="array" ref="AB13">IF(SUMPRODUCT(--ISNUMBER(FIND({"-","/","(",")","&lt;","&gt;","?","!","@","#","$","%","&amp;","*"},C17)))&gt;0,1,0)</f>
        <v>0</v>
      </c>
      <c r="AC13" s="32"/>
      <c r="AD13" s="32" cm="1">
        <f t="array" ref="AD13">IF(SUMPRODUCT(--ISNUMBER(FIND({"-","/","(",")","&lt;","&gt;","?","!","@","#","$","%","&amp;","*"},E17)))&gt;0,1,0)</f>
        <v>0</v>
      </c>
      <c r="AE13" s="32"/>
      <c r="AF13" s="32" cm="1">
        <f t="array" ref="AF13">IF(SUMPRODUCT(--ISNUMBER(FIND({"-","/","(",")","&lt;","&gt;","?","!","@","#","$","%","&amp;","*"},G17)))&gt;0,1,0)</f>
        <v>0</v>
      </c>
      <c r="AH13" s="32">
        <f>IF(ISNUMBER(FIND(".",C17)),1,0)</f>
        <v>0</v>
      </c>
      <c r="AI13" s="32"/>
      <c r="AJ13" s="32">
        <f t="shared" ref="AJ13:AL13" si="14">IF(ISNUMBER(FIND(".",E17)),1,0)</f>
        <v>0</v>
      </c>
      <c r="AK13" s="32"/>
      <c r="AL13" s="32">
        <f t="shared" si="14"/>
        <v>0</v>
      </c>
      <c r="AP13" s="32">
        <f>IF(AND(ISTEXT(C17),C17&lt;&gt;"M",C17&lt;&gt;"NA"),1,0)</f>
        <v>0</v>
      </c>
      <c r="AQ13" s="32"/>
      <c r="AR13" s="32">
        <f t="shared" ref="AR13:AT13" si="15">IF(AND(ISTEXT(E17),E17&lt;&gt;"M",E17&lt;&gt;"NA"),1,0)</f>
        <v>0</v>
      </c>
      <c r="AS13" s="32"/>
      <c r="AT13" s="32">
        <f t="shared" si="15"/>
        <v>0</v>
      </c>
    </row>
    <row r="14" spans="1:47" ht="17.25" customHeight="1" x14ac:dyDescent="0.45">
      <c r="A14" s="160"/>
      <c r="C14" s="170"/>
      <c r="D14" s="170"/>
      <c r="E14" s="170"/>
      <c r="F14" s="170"/>
      <c r="G14" s="170"/>
      <c r="H14" s="170"/>
      <c r="I14" s="170"/>
      <c r="J14" s="175"/>
      <c r="K14" s="46"/>
      <c r="AG14" s="32" cm="1">
        <f t="array" ref="AG14">SUM(AB7:AB13+AD7:AD13+AF7:AF13)</f>
        <v>0</v>
      </c>
      <c r="AM14" s="32" cm="1">
        <f t="array" ref="AM14">SUM(AH7:AH13+AJ7:AJ13+AL7:AL13)</f>
        <v>0</v>
      </c>
      <c r="AU14" s="32" cm="1">
        <f t="array" ref="AU14">SUM(AP7:AP13+AR7:AR13+AT7:AT13)</f>
        <v>0</v>
      </c>
    </row>
    <row r="15" spans="1:47" ht="17.25" customHeight="1" x14ac:dyDescent="0.45">
      <c r="A15" s="160" t="s">
        <v>61</v>
      </c>
      <c r="B15" s="6" t="s">
        <v>81</v>
      </c>
      <c r="C15" s="176"/>
      <c r="D15" s="170"/>
      <c r="E15" s="176"/>
      <c r="F15" s="170"/>
      <c r="G15" s="176"/>
      <c r="H15" s="170"/>
      <c r="I15" s="170" t="str">
        <f t="shared" si="0"/>
        <v/>
      </c>
      <c r="J15" s="175" t="str">
        <f t="shared" si="1"/>
        <v/>
      </c>
      <c r="K15" s="46"/>
      <c r="M15" s="36"/>
      <c r="N15" s="36"/>
      <c r="O15" s="36"/>
      <c r="P15" s="36"/>
      <c r="Q15" s="36"/>
      <c r="R15" s="36"/>
      <c r="S15" s="36"/>
      <c r="T15" s="36"/>
      <c r="U15" s="36"/>
    </row>
    <row r="16" spans="1:47" ht="17.25" customHeight="1" x14ac:dyDescent="0.45">
      <c r="A16" s="160"/>
      <c r="B16" s="6"/>
      <c r="C16" s="170"/>
      <c r="D16" s="170"/>
      <c r="E16" s="170"/>
      <c r="F16" s="170"/>
      <c r="G16" s="170"/>
      <c r="H16" s="170"/>
      <c r="I16" s="170"/>
      <c r="J16" s="175"/>
      <c r="K16" s="46"/>
    </row>
    <row r="17" spans="1:46" ht="17.25" customHeight="1" x14ac:dyDescent="0.45">
      <c r="A17" s="160" t="s">
        <v>82</v>
      </c>
      <c r="B17" s="6" t="s">
        <v>79</v>
      </c>
      <c r="C17" s="176"/>
      <c r="D17" s="170"/>
      <c r="E17" s="176"/>
      <c r="F17" s="170"/>
      <c r="G17" s="176"/>
      <c r="H17" s="170"/>
      <c r="I17" s="170" t="str">
        <f t="shared" si="0"/>
        <v/>
      </c>
      <c r="J17" s="175" t="str">
        <f>IFERROR(I17/$I$19,"")</f>
        <v/>
      </c>
      <c r="K17" s="46"/>
    </row>
    <row r="18" spans="1:46" ht="17.25" customHeight="1" x14ac:dyDescent="0.45">
      <c r="A18" s="6"/>
      <c r="B18" s="6"/>
      <c r="C18" s="170"/>
      <c r="D18" s="170"/>
      <c r="E18" s="170"/>
      <c r="F18" s="170"/>
      <c r="G18" s="170"/>
      <c r="H18" s="170"/>
      <c r="I18" s="170"/>
      <c r="J18" s="175"/>
      <c r="K18" s="46"/>
    </row>
    <row r="19" spans="1:46" x14ac:dyDescent="0.45">
      <c r="B19" s="161" t="s">
        <v>44</v>
      </c>
      <c r="C19" s="170" t="str">
        <f>IF(OR(C5="",C7="",C9="",C11="",C13="",C15="",C17=""),"",IFERROR(SUM(SUBSTITUTE(SUBSTITUTE(LOWER(C5),"m",0),"M",0)+SUBSTITUTE(SUBSTITUTE(LOWER(C7),"m",0),"M",0)+SUBSTITUTE(SUBSTITUTE(LOWER(C9),"m",0),"M",0)+SUBSTITUTE(SUBSTITUTE(LOWER(C11),"m",0),"M",0),SUBSTITUTE(SUBSTITUTE(LOWER(C13),"m",0),"M",0)+SUBSTITUTE(SUBSTITUTE(LOWER(C15),"m",0),"M",0)+SUBSTITUTE(SUBSTITUTE(LOWER(C17),"m",0),"M",0)),"ERROR"))</f>
        <v/>
      </c>
      <c r="D19" s="170"/>
      <c r="E19" s="170" t="str">
        <f>IF(OR(E5="",E7="",E9="",E11="",E13="",E15="",E17=""),"",IFERROR(SUM(SUBSTITUTE(SUBSTITUTE(LOWER(E5),"m",0),"M",0)+SUBSTITUTE(SUBSTITUTE(LOWER(E7),"m",0),"M",0)+SUBSTITUTE(SUBSTITUTE(LOWER(E9),"m",0),"M",0)+SUBSTITUTE(SUBSTITUTE(LOWER(E11),"m",0),"M",0),SUBSTITUTE(SUBSTITUTE(LOWER(E13),"m",0),"M",0)+SUBSTITUTE(SUBSTITUTE(LOWER(E15),"m",0),"M",0)+SUBSTITUTE(SUBSTITUTE(LOWER(E17),"m",0),"M",0)),"ERROR"))</f>
        <v/>
      </c>
      <c r="F19" s="170"/>
      <c r="G19" s="170" t="str">
        <f>IF(OR(G5="",G7="",G9="",G11="",G13="",G15="",G17=""),"",IFERROR(SUM(SUBSTITUTE(SUBSTITUTE(LOWER(G5),"m",0),"M",0)+SUBSTITUTE(SUBSTITUTE(LOWER(G7),"m",0),"M",0)+SUBSTITUTE(SUBSTITUTE(LOWER(G9),"m",0),"M",0)+SUBSTITUTE(SUBSTITUTE(LOWER(G11),"m",0),"M",0),SUBSTITUTE(SUBSTITUTE(LOWER(G13),"m",0),"M",0)+SUBSTITUTE(SUBSTITUTE(LOWER(G15),"m",0),"M",0)+SUBSTITUTE(SUBSTITUTE(LOWER(G17),"m",0),"M",0)),"ERROR"))</f>
        <v/>
      </c>
      <c r="H19" s="170"/>
      <c r="I19" s="170" t="str">
        <f t="shared" ref="I19" si="16">IFERROR(IF(OR(C19="",E19="",G19=""),"",(C19+E19+G19)),"")</f>
        <v/>
      </c>
      <c r="J19" s="175" t="str">
        <f>IFERROR(I19/$I$19,"")</f>
        <v/>
      </c>
      <c r="K19" s="48"/>
    </row>
    <row r="20" spans="1:46" x14ac:dyDescent="0.45">
      <c r="A20" s="165"/>
      <c r="B20" s="6"/>
      <c r="C20" s="170"/>
      <c r="D20" s="170"/>
      <c r="E20" s="170"/>
      <c r="F20" s="170"/>
      <c r="G20" s="170"/>
      <c r="H20" s="170"/>
      <c r="I20" s="170"/>
      <c r="J20" s="170"/>
      <c r="K20" s="49"/>
    </row>
    <row r="21" spans="1:46" x14ac:dyDescent="0.5">
      <c r="C21" s="7"/>
      <c r="D21" s="7"/>
      <c r="E21" s="7"/>
      <c r="F21" s="7"/>
      <c r="G21" s="7"/>
      <c r="H21" s="7"/>
      <c r="I21" s="7"/>
      <c r="J21" s="7"/>
      <c r="K21" s="39"/>
    </row>
    <row r="22" spans="1:46" x14ac:dyDescent="0.5">
      <c r="A22" s="149" t="s">
        <v>83</v>
      </c>
      <c r="B22" s="79"/>
      <c r="C22" s="166"/>
      <c r="D22" s="166"/>
      <c r="E22" s="166"/>
      <c r="F22" s="166"/>
      <c r="G22" s="166"/>
      <c r="H22" s="7"/>
      <c r="I22" s="7"/>
      <c r="J22" s="7"/>
      <c r="K22" s="39"/>
    </row>
    <row r="23" spans="1:46" ht="16.149999999999999" thickBot="1" x14ac:dyDescent="0.55000000000000004">
      <c r="C23" s="166"/>
      <c r="D23" s="166"/>
      <c r="E23" s="166"/>
      <c r="F23" s="166"/>
      <c r="G23" s="166"/>
      <c r="H23" s="7"/>
      <c r="I23" s="7"/>
      <c r="J23" s="7"/>
      <c r="K23" s="39"/>
      <c r="AA23">
        <f>'Section A-CC &amp; Settings by Age'!AA25</f>
        <v>2</v>
      </c>
    </row>
    <row r="24" spans="1:46" ht="29.65" customHeight="1" thickBot="1" x14ac:dyDescent="0.55000000000000004">
      <c r="C24" s="158" t="s">
        <v>27</v>
      </c>
      <c r="D24" s="158"/>
      <c r="E24" s="158" t="s">
        <v>32</v>
      </c>
      <c r="F24" s="158"/>
      <c r="G24" s="158" t="s">
        <v>33</v>
      </c>
      <c r="H24" s="162"/>
      <c r="I24" s="173" t="s">
        <v>34</v>
      </c>
      <c r="J24" s="173" t="s">
        <v>35</v>
      </c>
      <c r="K24" s="44"/>
      <c r="L24" s="215" t="s">
        <v>84</v>
      </c>
      <c r="M24" s="216"/>
      <c r="N24" s="216"/>
      <c r="O24" s="216"/>
      <c r="P24" s="216"/>
      <c r="Q24" s="216"/>
      <c r="R24" s="216"/>
      <c r="S24" s="216"/>
      <c r="T24" s="216"/>
      <c r="U24" s="217"/>
    </row>
    <row r="25" spans="1:46" x14ac:dyDescent="0.45">
      <c r="A25" s="165" t="s">
        <v>85</v>
      </c>
      <c r="B25" s="159" t="s">
        <v>73</v>
      </c>
      <c r="C25" s="177"/>
      <c r="D25" s="169"/>
      <c r="E25" s="177"/>
      <c r="F25" s="169"/>
      <c r="G25" s="177"/>
      <c r="H25" s="170"/>
      <c r="I25" s="170" t="str">
        <f>IF(OR(C25="",E25="",G25=""),"",IFERROR(SUM(SUBSTITUTE(SUBSTITUTE(SUBSTITUTE(SUBSTITUTE(LOWER(C25),"m",0),"na",0),"na",0),"NA",0)+SUBSTITUTE(SUBSTITUTE(SUBSTITUTE(SUBSTITUTE(LOWER(E25),"m",0),"na",0),"na",0),"NA",0)+SUBSTITUTE(SUBSTITUTE(SUBSTITUTE(SUBSTITUTE(LOWER(G25),"m",0),"na",0),"na",0),"NA",0)),"ERROR"))</f>
        <v/>
      </c>
      <c r="J25" s="175" t="str">
        <f>IFERROR(I25/$I$39,"")</f>
        <v/>
      </c>
      <c r="K25" s="46"/>
      <c r="L25" s="249" t="s">
        <v>54</v>
      </c>
      <c r="M25" s="250"/>
      <c r="N25" s="250"/>
      <c r="O25" s="250"/>
      <c r="P25" s="250"/>
      <c r="Q25" s="250"/>
      <c r="R25" s="250"/>
      <c r="S25" s="250"/>
      <c r="T25" s="250"/>
      <c r="U25" s="251"/>
    </row>
    <row r="26" spans="1:46" ht="17.25" customHeight="1" x14ac:dyDescent="0.45">
      <c r="A26" s="165"/>
      <c r="B26" s="6"/>
      <c r="C26" s="169"/>
      <c r="D26" s="169"/>
      <c r="E26" s="169"/>
      <c r="F26" s="169"/>
      <c r="G26" s="169"/>
      <c r="H26" s="170"/>
      <c r="I26" s="170"/>
      <c r="J26" s="175"/>
      <c r="K26" s="46"/>
      <c r="L26" s="279"/>
      <c r="M26" s="280"/>
      <c r="N26" s="280"/>
      <c r="O26" s="280"/>
      <c r="P26" s="280"/>
      <c r="Q26" s="280"/>
      <c r="R26" s="280"/>
      <c r="S26" s="280"/>
      <c r="T26" s="280"/>
      <c r="U26" s="281"/>
      <c r="AA26" s="13"/>
      <c r="AB26" s="32" t="s">
        <v>68</v>
      </c>
      <c r="AC26" s="32"/>
      <c r="AD26" s="32" t="s">
        <v>69</v>
      </c>
      <c r="AE26" s="32"/>
      <c r="AF26" s="32" t="s">
        <v>70</v>
      </c>
      <c r="AH26" s="32" t="s">
        <v>68</v>
      </c>
      <c r="AI26" s="32"/>
      <c r="AJ26" s="32" t="s">
        <v>69</v>
      </c>
      <c r="AK26" s="32"/>
      <c r="AL26" s="32" t="s">
        <v>70</v>
      </c>
      <c r="AN26" s="32">
        <f>IF(OR(C25="M",C27="M", C29="M",C31="M",C33="M",C35="M",C37="M",E25="M", E27="M",E29="M",E31="M",E33="M",E35="M",E37="M",G25="M",G27="M",G29="M",G31="M",G33="M",G35="M",G37="M"),1,0)</f>
        <v>0</v>
      </c>
      <c r="AP26" s="32" t="s">
        <v>68</v>
      </c>
      <c r="AQ26" s="32"/>
      <c r="AR26" s="32" t="s">
        <v>69</v>
      </c>
      <c r="AS26" s="32"/>
      <c r="AT26" s="32" t="s">
        <v>70</v>
      </c>
    </row>
    <row r="27" spans="1:46" ht="17.25" customHeight="1" x14ac:dyDescent="0.45">
      <c r="A27" s="165" t="s">
        <v>86</v>
      </c>
      <c r="B27" s="6" t="s">
        <v>75</v>
      </c>
      <c r="C27" s="177"/>
      <c r="D27" s="169"/>
      <c r="E27" s="177"/>
      <c r="F27" s="169"/>
      <c r="G27" s="177"/>
      <c r="H27" s="170"/>
      <c r="I27" s="170" t="str">
        <f>IF(OR(C27="",E27="",G27=""),"",IFERROR(SUM(SUBSTITUTE(SUBSTITUTE(SUBSTITUTE(SUBSTITUTE(LOWER(C27),"m",0),"na",0),"na",0),"NA",0)+SUBSTITUTE(SUBSTITUTE(SUBSTITUTE(SUBSTITUTE(LOWER(E27),"m",0),"na",0),"na",0),"NA",0)+SUBSTITUTE(SUBSTITUTE(SUBSTITUTE(SUBSTITUTE(LOWER(G27),"m",0),"na",0),"na",0),"NA",0)),"ERROR"))</f>
        <v/>
      </c>
      <c r="J27" s="175" t="str">
        <f t="shared" ref="J27:J39" si="17">IFERROR(I27/$I$39,"")</f>
        <v/>
      </c>
      <c r="K27" s="46"/>
      <c r="L27" s="264" t="s">
        <v>445</v>
      </c>
      <c r="M27" s="265"/>
      <c r="N27" s="265"/>
      <c r="O27" s="265"/>
      <c r="P27" s="265"/>
      <c r="Q27" s="265"/>
      <c r="R27" s="265"/>
      <c r="S27" s="265"/>
      <c r="T27" s="265"/>
      <c r="U27" s="266"/>
      <c r="AA27" s="37" t="s">
        <v>72</v>
      </c>
      <c r="AB27" s="32" cm="1">
        <f t="array" ref="AB27">IF(SUMPRODUCT(--ISNUMBER(FIND({"-","/","(",")","&lt;","&gt;","?","!","@","#","$","%","&amp;","*"},C25)))&gt;0,1,0)</f>
        <v>0</v>
      </c>
      <c r="AC27" s="32"/>
      <c r="AD27" s="32" cm="1">
        <f t="array" ref="AD27">IF(SUMPRODUCT(--ISNUMBER(FIND({"-","/","(",")","&lt;","&gt;","?","!","@","#","$","%","&amp;","*"},E25)))&gt;0,1,0)</f>
        <v>0</v>
      </c>
      <c r="AE27" s="32"/>
      <c r="AF27" s="32" cm="1">
        <f t="array" ref="AF27">IF(SUMPRODUCT(--ISNUMBER(FIND({"-","/","(",")","&lt;","&gt;","?","!","@","#","$","%","&amp;","*"},G25)))&gt;0,1,0)</f>
        <v>0</v>
      </c>
      <c r="AH27" s="32">
        <f>IF(ISNUMBER(FIND(".",C25)),1,0)</f>
        <v>0</v>
      </c>
      <c r="AI27" s="32"/>
      <c r="AJ27" s="32">
        <f t="shared" ref="AJ27" si="18">IF(ISNUMBER(FIND(".",E25)),1,0)</f>
        <v>0</v>
      </c>
      <c r="AK27" s="32"/>
      <c r="AL27" s="32">
        <f t="shared" ref="AL27" si="19">IF(ISNUMBER(FIND(".",G25)),1,0)</f>
        <v>0</v>
      </c>
      <c r="AP27" s="32">
        <f>IF(AND(ISTEXT(C25),C25&lt;&gt;"M",C25&lt;&gt;"NA"),1,0)</f>
        <v>0</v>
      </c>
      <c r="AQ27" s="32"/>
      <c r="AR27" s="32">
        <f t="shared" ref="AR27:AT27" si="20">IF(AND(ISTEXT(E25),E25&lt;&gt;"M",E25&lt;&gt;"NA"),1,0)</f>
        <v>0</v>
      </c>
      <c r="AS27" s="32"/>
      <c r="AT27" s="32">
        <f t="shared" si="20"/>
        <v>0</v>
      </c>
    </row>
    <row r="28" spans="1:46" ht="17.25" customHeight="1" x14ac:dyDescent="0.45">
      <c r="A28" s="165"/>
      <c r="B28" s="6"/>
      <c r="C28" s="169"/>
      <c r="D28" s="169"/>
      <c r="E28" s="169"/>
      <c r="F28" s="169"/>
      <c r="G28" s="169"/>
      <c r="H28" s="170"/>
      <c r="I28" s="170"/>
      <c r="J28" s="175"/>
      <c r="K28" s="46"/>
      <c r="L28" s="264" t="s">
        <v>446</v>
      </c>
      <c r="M28" s="265"/>
      <c r="N28" s="265"/>
      <c r="O28" s="265"/>
      <c r="P28" s="265"/>
      <c r="Q28" s="265"/>
      <c r="R28" s="265"/>
      <c r="S28" s="265"/>
      <c r="T28" s="265"/>
      <c r="U28" s="266"/>
      <c r="AA28" s="37" t="s">
        <v>73</v>
      </c>
      <c r="AB28" s="32" cm="1">
        <f t="array" ref="AB28">IF(SUMPRODUCT(--ISNUMBER(FIND({"-","/","(",")","&lt;","&gt;","?","!","@","#","$","%","&amp;","*"},C27)))&gt;0,1,0)</f>
        <v>0</v>
      </c>
      <c r="AC28" s="32"/>
      <c r="AD28" s="32" cm="1">
        <f t="array" ref="AD28">IF(SUMPRODUCT(--ISNUMBER(FIND({"-","/","(",")","&lt;","&gt;","?","!","@","#","$","%","&amp;","*"},E27)))&gt;0,1,0)</f>
        <v>0</v>
      </c>
      <c r="AE28" s="32"/>
      <c r="AF28" s="32" cm="1">
        <f t="array" ref="AF28">IF(SUMPRODUCT(--ISNUMBER(FIND({"-","/","(",")","&lt;","&gt;","?","!","@","#","$","%","&amp;","*"},G27)))&gt;0,1,0)</f>
        <v>0</v>
      </c>
      <c r="AH28" s="32">
        <f>IF(ISNUMBER(FIND(".",C27)),1,0)</f>
        <v>0</v>
      </c>
      <c r="AI28" s="32"/>
      <c r="AJ28" s="32">
        <f t="shared" ref="AJ28" si="21">IF(ISNUMBER(FIND(".",E27)),1,0)</f>
        <v>0</v>
      </c>
      <c r="AK28" s="32"/>
      <c r="AL28" s="32">
        <f t="shared" ref="AL28" si="22">IF(ISNUMBER(FIND(".",G27)),1,0)</f>
        <v>0</v>
      </c>
      <c r="AN28" s="32">
        <f>IF(OR(C25="NA",C27="NA", C29="NA",C31="NA",C33="NA",C35="NA",C37="NA",E25="NA", E27="NA",E29="NA",E31="NA",E33="NA",E35="NA",E37="NA",G25="NA",G27="NA",G29="NA",G31="NA",G33="NA",G35="NA",G37="NA"),1,0)</f>
        <v>0</v>
      </c>
      <c r="AP28" s="32">
        <f>IF(AND(ISTEXT(C27),C27&lt;&gt;"M",C27&lt;&gt;"NA"),1,0)</f>
        <v>0</v>
      </c>
      <c r="AQ28" s="32"/>
      <c r="AR28" s="32">
        <f t="shared" ref="AR28:AT28" si="23">IF(AND(ISTEXT(E27),E27&lt;&gt;"M",E27&lt;&gt;"NA"),1,0)</f>
        <v>0</v>
      </c>
      <c r="AS28" s="32"/>
      <c r="AT28" s="32">
        <f t="shared" si="23"/>
        <v>0</v>
      </c>
    </row>
    <row r="29" spans="1:46" ht="17.25" customHeight="1" x14ac:dyDescent="0.45">
      <c r="A29" s="165" t="s">
        <v>87</v>
      </c>
      <c r="B29" s="6" t="s">
        <v>76</v>
      </c>
      <c r="C29" s="177"/>
      <c r="D29" s="169"/>
      <c r="E29" s="177"/>
      <c r="F29" s="169"/>
      <c r="G29" s="177"/>
      <c r="H29" s="170"/>
      <c r="I29" s="170" t="str">
        <f>IF(OR(C29="",E29="",G29=""),"",IFERROR(SUM(SUBSTITUTE(SUBSTITUTE(SUBSTITUTE(SUBSTITUTE(LOWER(C29),"m",0),"na",0),"na",0),"NA",0)+SUBSTITUTE(SUBSTITUTE(SUBSTITUTE(SUBSTITUTE(LOWER(E29),"m",0),"na",0),"na",0),"NA",0)+SUBSTITUTE(SUBSTITUTE(SUBSTITUTE(SUBSTITUTE(LOWER(G29),"m",0),"na",0),"na",0),"NA",0)),"ERROR"))</f>
        <v/>
      </c>
      <c r="J29" s="175" t="str">
        <f t="shared" si="17"/>
        <v/>
      </c>
      <c r="K29" s="46" t="s">
        <v>38</v>
      </c>
      <c r="L29" s="264" t="s">
        <v>453</v>
      </c>
      <c r="M29" s="265"/>
      <c r="N29" s="265"/>
      <c r="O29" s="265"/>
      <c r="P29" s="265"/>
      <c r="Q29" s="265"/>
      <c r="R29" s="265"/>
      <c r="S29" s="265"/>
      <c r="T29" s="265"/>
      <c r="U29" s="266"/>
      <c r="AA29" s="37" t="s">
        <v>75</v>
      </c>
      <c r="AB29" s="32" cm="1">
        <f t="array" ref="AB29">IF(SUMPRODUCT(--ISNUMBER(FIND({"-","/","(",")","&lt;","&gt;","?","!","@","#","$","%","&amp;","*"},C29)))&gt;0,1,0)</f>
        <v>0</v>
      </c>
      <c r="AC29" s="32"/>
      <c r="AD29" s="32" cm="1">
        <f t="array" ref="AD29">IF(SUMPRODUCT(--ISNUMBER(FIND({"-","/","(",")","&lt;","&gt;","?","!","@","#","$","%","&amp;","*"},E29)))&gt;0,1,0)</f>
        <v>0</v>
      </c>
      <c r="AE29" s="32"/>
      <c r="AF29" s="32" cm="1">
        <f t="array" ref="AF29">IF(SUMPRODUCT(--ISNUMBER(FIND({"-","/","(",")","&lt;","&gt;","?","!","@","#","$","%","&amp;","*"},G29)))&gt;0,1,0)</f>
        <v>0</v>
      </c>
      <c r="AH29" s="32">
        <f>IF(ISNUMBER(FIND(".",C29)),1,0)</f>
        <v>0</v>
      </c>
      <c r="AI29" s="32"/>
      <c r="AJ29" s="32">
        <f t="shared" ref="AJ29" si="24">IF(ISNUMBER(FIND(".",E29)),1,0)</f>
        <v>0</v>
      </c>
      <c r="AK29" s="32"/>
      <c r="AL29" s="32">
        <f t="shared" ref="AL29" si="25">IF(ISNUMBER(FIND(".",G29)),1,0)</f>
        <v>0</v>
      </c>
      <c r="AP29" s="32">
        <f>IF(AND(ISTEXT(C29),C29&lt;&gt;"M",C29&lt;&gt;"NA"),1,0)</f>
        <v>0</v>
      </c>
      <c r="AQ29" s="32"/>
      <c r="AR29" s="32">
        <f t="shared" ref="AR29:AT29" si="26">IF(AND(ISTEXT(E29),E29&lt;&gt;"M",E29&lt;&gt;"NA"),1,0)</f>
        <v>0</v>
      </c>
      <c r="AS29" s="32"/>
      <c r="AT29" s="32">
        <f t="shared" si="26"/>
        <v>0</v>
      </c>
    </row>
    <row r="30" spans="1:46" ht="17.25" customHeight="1" x14ac:dyDescent="0.45">
      <c r="A30" s="165"/>
      <c r="C30" s="169"/>
      <c r="D30" s="169"/>
      <c r="E30" s="169"/>
      <c r="F30" s="169"/>
      <c r="G30" s="169"/>
      <c r="H30" s="170"/>
      <c r="I30" s="170"/>
      <c r="J30" s="175"/>
      <c r="K30" s="46" t="s">
        <v>38</v>
      </c>
      <c r="L30" s="270" t="s">
        <v>458</v>
      </c>
      <c r="M30" s="271"/>
      <c r="N30" s="271"/>
      <c r="O30" s="271"/>
      <c r="P30" s="271"/>
      <c r="Q30" s="271"/>
      <c r="R30" s="271"/>
      <c r="S30" s="271"/>
      <c r="T30" s="271"/>
      <c r="U30" s="272"/>
      <c r="AA30" s="37" t="s">
        <v>76</v>
      </c>
      <c r="AB30" s="32" cm="1">
        <f t="array" ref="AB30">IF(SUMPRODUCT(--ISNUMBER(FIND({"-","/","(",")","&lt;","&gt;","?","!","@","#","$","%","&amp;","*"},C31)))&gt;0,1,0)</f>
        <v>0</v>
      </c>
      <c r="AC30" s="32"/>
      <c r="AD30" s="32" cm="1">
        <f t="array" ref="AD30">IF(SUMPRODUCT(--ISNUMBER(FIND({"-","/","(",")","&lt;","&gt;","?","!","@","#","$","%","&amp;","*"},E31)))&gt;0,1,0)</f>
        <v>0</v>
      </c>
      <c r="AE30" s="32"/>
      <c r="AF30" s="32" cm="1">
        <f t="array" ref="AF30">IF(SUMPRODUCT(--ISNUMBER(FIND({"-","/","(",")","&lt;","&gt;","?","!","@","#","$","%","&amp;","*"},G31)))&gt;0,1,0)</f>
        <v>0</v>
      </c>
      <c r="AH30" s="32">
        <f>IF(ISNUMBER(FIND(".",C31)),1,0)</f>
        <v>0</v>
      </c>
      <c r="AI30" s="32"/>
      <c r="AJ30" s="32">
        <f t="shared" ref="AJ30" si="27">IF(ISNUMBER(FIND(".",E31)),1,0)</f>
        <v>0</v>
      </c>
      <c r="AK30" s="32"/>
      <c r="AL30" s="32">
        <f t="shared" ref="AL30" si="28">IF(ISNUMBER(FIND(".",G31)),1,0)</f>
        <v>0</v>
      </c>
      <c r="AN30" s="32" t="str">
        <f>IF(OR(I39="",'Section C-Child Count by Gender'!B19=""),"",I39='Section C-Child Count by Gender'!B19)</f>
        <v/>
      </c>
      <c r="AP30" s="32">
        <f>IF(AND(ISTEXT(C31),C31&lt;&gt;"M",C31&lt;&gt;"NA"),1,0)</f>
        <v>0</v>
      </c>
      <c r="AQ30" s="32"/>
      <c r="AR30" s="32">
        <f t="shared" ref="AR30:AT30" si="29">IF(AND(ISTEXT(E31),E31&lt;&gt;"M",E31&lt;&gt;"NA"),1,0)</f>
        <v>0</v>
      </c>
      <c r="AS30" s="32"/>
      <c r="AT30" s="32">
        <f t="shared" si="29"/>
        <v>0</v>
      </c>
    </row>
    <row r="31" spans="1:46" ht="17.25" customHeight="1" x14ac:dyDescent="0.45">
      <c r="A31" s="165" t="s">
        <v>88</v>
      </c>
      <c r="B31" s="6" t="s">
        <v>72</v>
      </c>
      <c r="C31" s="177"/>
      <c r="D31" s="169"/>
      <c r="E31" s="177"/>
      <c r="F31" s="169"/>
      <c r="G31" s="177"/>
      <c r="H31" s="170"/>
      <c r="I31" s="170" t="str">
        <f>IF(OR(C31="",E31="",G31=""),"",IFERROR(SUM(SUBSTITUTE(SUBSTITUTE(SUBSTITUTE(SUBSTITUTE(LOWER(C31),"m",0),"na",0),"na",0),"NA",0)+SUBSTITUTE(SUBSTITUTE(SUBSTITUTE(SUBSTITUTE(LOWER(E31),"m",0),"na",0),"na",0),"NA",0)+SUBSTITUTE(SUBSTITUTE(SUBSTITUTE(SUBSTITUTE(LOWER(G31),"m",0),"na",0),"na",0),"NA",0)),"ERROR"))</f>
        <v/>
      </c>
      <c r="J31" s="175" t="str">
        <f t="shared" si="17"/>
        <v/>
      </c>
      <c r="K31" s="46" t="s">
        <v>38</v>
      </c>
      <c r="L31" s="255" t="s">
        <v>50</v>
      </c>
      <c r="M31" s="256"/>
      <c r="N31" s="256"/>
      <c r="O31" s="256"/>
      <c r="P31" s="256"/>
      <c r="Q31" s="256"/>
      <c r="R31" s="256"/>
      <c r="S31" s="256"/>
      <c r="T31" s="256"/>
      <c r="U31" s="257"/>
      <c r="AA31" s="37" t="s">
        <v>78</v>
      </c>
      <c r="AB31" s="32" cm="1">
        <f t="array" ref="AB31">IF(SUMPRODUCT(--ISNUMBER(FIND({"-","/","(",")","&lt;","&gt;","?","!","@","#","$","%","&amp;","*"},C33)))&gt;0,1,0)</f>
        <v>0</v>
      </c>
      <c r="AC31" s="32"/>
      <c r="AD31" s="32" cm="1">
        <f t="array" ref="AD31">IF(SUMPRODUCT(--ISNUMBER(FIND({"-","/","(",")","&lt;","&gt;","?","!","@","#","$","%","&amp;","*"},E33)))&gt;0,1,0)</f>
        <v>0</v>
      </c>
      <c r="AE31" s="32"/>
      <c r="AF31" s="32" cm="1">
        <f t="array" ref="AF31">IF(SUMPRODUCT(--ISNUMBER(FIND({"-","/","(",")","&lt;","&gt;","?","!","@","#","$","%","&amp;","*"},G33)))&gt;0,1,0)</f>
        <v>0</v>
      </c>
      <c r="AH31" s="32">
        <f>IF(ISNUMBER(FIND(".",C33)),1,0)</f>
        <v>0</v>
      </c>
      <c r="AI31" s="32"/>
      <c r="AJ31" s="32">
        <f t="shared" ref="AJ31" si="30">IF(ISNUMBER(FIND(".",E33)),1,0)</f>
        <v>0</v>
      </c>
      <c r="AK31" s="32"/>
      <c r="AL31" s="32">
        <f t="shared" ref="AL31" si="31">IF(ISNUMBER(FIND(".",G33)),1,0)</f>
        <v>0</v>
      </c>
      <c r="AP31" s="32">
        <f>IF(AND(ISTEXT(C33),C33&lt;&gt;"M",C33&lt;&gt;"NA"),1,0)</f>
        <v>0</v>
      </c>
      <c r="AQ31" s="32"/>
      <c r="AR31" s="32">
        <f t="shared" ref="AR31:AT31" si="32">IF(AND(ISTEXT(E33),E33&lt;&gt;"M",E33&lt;&gt;"NA"),1,0)</f>
        <v>0</v>
      </c>
      <c r="AS31" s="32"/>
      <c r="AT31" s="32">
        <f t="shared" si="32"/>
        <v>0</v>
      </c>
    </row>
    <row r="32" spans="1:46" ht="17.25" customHeight="1" x14ac:dyDescent="0.45">
      <c r="A32" s="165"/>
      <c r="B32" s="6"/>
      <c r="C32" s="169"/>
      <c r="D32" s="169"/>
      <c r="E32" s="169"/>
      <c r="F32" s="169"/>
      <c r="G32" s="169"/>
      <c r="H32" s="170"/>
      <c r="I32" s="170"/>
      <c r="J32" s="175"/>
      <c r="K32" s="46" t="s">
        <v>38</v>
      </c>
      <c r="L32" s="258"/>
      <c r="M32" s="259"/>
      <c r="N32" s="259"/>
      <c r="O32" s="259"/>
      <c r="P32" s="259"/>
      <c r="Q32" s="259"/>
      <c r="R32" s="259"/>
      <c r="S32" s="259"/>
      <c r="T32" s="259"/>
      <c r="U32" s="260"/>
      <c r="AA32" s="37" t="s">
        <v>79</v>
      </c>
      <c r="AB32" s="32" cm="1">
        <f t="array" ref="AB32">IF(SUMPRODUCT(--ISNUMBER(FIND({"-","/","(",")","&lt;","&gt;","?","!","@","#","$","%","&amp;","*"},C35)))&gt;0,1,0)</f>
        <v>0</v>
      </c>
      <c r="AC32" s="32"/>
      <c r="AD32" s="32" cm="1">
        <f t="array" ref="AD32">IF(SUMPRODUCT(--ISNUMBER(FIND({"-","/","(",")","&lt;","&gt;","?","!","@","#","$","%","&amp;","*"},E35)))&gt;0,1,0)</f>
        <v>0</v>
      </c>
      <c r="AE32" s="32"/>
      <c r="AF32" s="32" cm="1">
        <f t="array" ref="AF32">IF(SUMPRODUCT(--ISNUMBER(FIND({"-","/","(",")","&lt;","&gt;","?","!","@","#","$","%","&amp;","*"},G35)))&gt;0,1,0)</f>
        <v>0</v>
      </c>
      <c r="AH32" s="32">
        <f>IF(ISNUMBER(FIND(".",C35)),1,0)</f>
        <v>0</v>
      </c>
      <c r="AI32" s="32"/>
      <c r="AJ32" s="32">
        <f t="shared" ref="AJ32" si="33">IF(ISNUMBER(FIND(".",E35)),1,0)</f>
        <v>0</v>
      </c>
      <c r="AK32" s="32"/>
      <c r="AL32" s="32">
        <f t="shared" ref="AL32" si="34">IF(ISNUMBER(FIND(".",G35)),1,0)</f>
        <v>0</v>
      </c>
      <c r="AP32" s="32">
        <f>IF(AND(ISTEXT(C35),C35&lt;&gt;"M",C35&lt;&gt;"NA"),1,0)</f>
        <v>0</v>
      </c>
      <c r="AQ32" s="32"/>
      <c r="AR32" s="32">
        <f t="shared" ref="AR32:AT32" si="35">IF(AND(ISTEXT(E35),E35&lt;&gt;"M",E35&lt;&gt;"NA"),1,0)</f>
        <v>0</v>
      </c>
      <c r="AS32" s="32"/>
      <c r="AT32" s="32">
        <f t="shared" si="35"/>
        <v>0</v>
      </c>
    </row>
    <row r="33" spans="1:47" ht="28.9" thickBot="1" x14ac:dyDescent="0.5">
      <c r="A33" s="165" t="s">
        <v>89</v>
      </c>
      <c r="B33" s="159" t="s">
        <v>78</v>
      </c>
      <c r="C33" s="178"/>
      <c r="D33" s="170"/>
      <c r="E33" s="178"/>
      <c r="F33" s="170"/>
      <c r="G33" s="178"/>
      <c r="H33" s="170"/>
      <c r="I33" s="170" t="str">
        <f>IF(OR(C33="",E33="",G33=""),"",IFERROR(SUM(SUBSTITUTE(SUBSTITUTE(SUBSTITUTE(SUBSTITUTE(LOWER(C33),"m",0),"na",0),"na",0),"NA",0)+SUBSTITUTE(SUBSTITUTE(SUBSTITUTE(SUBSTITUTE(LOWER(E33),"m",0),"na",0),"na",0),"NA",0)+SUBSTITUTE(SUBSTITUTE(SUBSTITUTE(SUBSTITUTE(LOWER(G33),"m",0),"na",0),"na",0),"NA",0)),"ERROR"))</f>
        <v/>
      </c>
      <c r="J33" s="175" t="str">
        <f t="shared" si="17"/>
        <v/>
      </c>
      <c r="K33" s="46" t="s">
        <v>38</v>
      </c>
      <c r="L33" s="261"/>
      <c r="M33" s="262"/>
      <c r="N33" s="262"/>
      <c r="O33" s="262"/>
      <c r="P33" s="262"/>
      <c r="Q33" s="262"/>
      <c r="R33" s="262"/>
      <c r="S33" s="262"/>
      <c r="T33" s="262"/>
      <c r="U33" s="263"/>
      <c r="AA33" s="37" t="s">
        <v>81</v>
      </c>
      <c r="AB33" s="32" cm="1">
        <f t="array" ref="AB33">IF(SUMPRODUCT(--ISNUMBER(FIND({"-","/","(",")","&lt;","&gt;","?","!","@","#","$","%","&amp;","*"},C37)))&gt;0,1,0)</f>
        <v>0</v>
      </c>
      <c r="AC33" s="32"/>
      <c r="AD33" s="32" cm="1">
        <f t="array" ref="AD33">IF(SUMPRODUCT(--ISNUMBER(FIND({"-","/","(",")","&lt;","&gt;","?","!","@","#","$","%","&amp;","*"},E37)))&gt;0,1,0)</f>
        <v>0</v>
      </c>
      <c r="AE33" s="32"/>
      <c r="AF33" s="32" cm="1">
        <f t="array" ref="AF33">IF(SUMPRODUCT(--ISNUMBER(FIND({"-","/","(",")","&lt;","&gt;","?","!","@","#","$","%","&amp;","*"},G37)))&gt;0,1,0)</f>
        <v>0</v>
      </c>
      <c r="AH33" s="32">
        <f>IF(ISNUMBER(FIND(".",C37)),1,0)</f>
        <v>0</v>
      </c>
      <c r="AI33" s="32"/>
      <c r="AJ33" s="32">
        <f t="shared" ref="AJ33" si="36">IF(ISNUMBER(FIND(".",E37)),1,0)</f>
        <v>0</v>
      </c>
      <c r="AK33" s="32"/>
      <c r="AL33" s="32">
        <f t="shared" ref="AL33" si="37">IF(ISNUMBER(FIND(".",G37)),1,0)</f>
        <v>0</v>
      </c>
      <c r="AP33" s="32">
        <f>IF(AND(ISTEXT(C37),C37&lt;&gt;"M",C37&lt;&gt;"NA"),1,0)</f>
        <v>0</v>
      </c>
      <c r="AQ33" s="32"/>
      <c r="AR33" s="32">
        <f t="shared" ref="AR33:AT33" si="38">IF(AND(ISTEXT(E37),E37&lt;&gt;"M",E37&lt;&gt;"NA"),1,0)</f>
        <v>0</v>
      </c>
      <c r="AS33" s="32"/>
      <c r="AT33" s="32">
        <f t="shared" si="38"/>
        <v>0</v>
      </c>
    </row>
    <row r="34" spans="1:47" ht="17.25" customHeight="1" x14ac:dyDescent="0.45">
      <c r="A34" s="165"/>
      <c r="C34" s="170"/>
      <c r="D34" s="170"/>
      <c r="E34" s="170"/>
      <c r="F34" s="170"/>
      <c r="G34" s="170"/>
      <c r="H34" s="170"/>
      <c r="I34" s="170"/>
      <c r="J34" s="175"/>
      <c r="K34" s="46"/>
      <c r="AG34" s="32" cm="1">
        <f t="array" ref="AG34">SUM(AB27:AB33+AD27:AD33+AF27:AF33)</f>
        <v>0</v>
      </c>
      <c r="AM34" s="32" cm="1">
        <f t="array" ref="AM34">SUM(AH27:AH33+AJ27:AJ33+AL27:AL33)</f>
        <v>0</v>
      </c>
      <c r="AU34" s="32" cm="1">
        <f t="array" ref="AU34">SUM(AP27:AP33+AR27:AR33+AT27:AT33)</f>
        <v>0</v>
      </c>
    </row>
    <row r="35" spans="1:47" ht="17.25" customHeight="1" x14ac:dyDescent="0.45">
      <c r="A35" s="165" t="s">
        <v>90</v>
      </c>
      <c r="B35" s="6" t="s">
        <v>81</v>
      </c>
      <c r="C35" s="178"/>
      <c r="D35" s="170"/>
      <c r="E35" s="178"/>
      <c r="F35" s="170"/>
      <c r="G35" s="178"/>
      <c r="H35" s="170"/>
      <c r="I35" s="170" t="str">
        <f>IF(OR(C35="",E35="",G35=""),"",IFERROR(SUM(SUBSTITUTE(SUBSTITUTE(SUBSTITUTE(SUBSTITUTE(LOWER(C35),"m",0),"na",0),"na",0),"NA",0)+SUBSTITUTE(SUBSTITUTE(SUBSTITUTE(SUBSTITUTE(LOWER(E35),"m",0),"na",0),"na",0),"NA",0)+SUBSTITUTE(SUBSTITUTE(SUBSTITUTE(SUBSTITUTE(LOWER(G35),"m",0),"na",0),"na",0),"NA",0)),"ERROR"))</f>
        <v/>
      </c>
      <c r="J35" s="175" t="str">
        <f t="shared" si="17"/>
        <v/>
      </c>
      <c r="K35" s="46"/>
    </row>
    <row r="36" spans="1:47" ht="17.25" customHeight="1" x14ac:dyDescent="0.45">
      <c r="A36" s="165"/>
      <c r="B36" s="6"/>
      <c r="C36" s="170"/>
      <c r="D36" s="170"/>
      <c r="E36" s="170"/>
      <c r="F36" s="170"/>
      <c r="G36" s="170"/>
      <c r="H36" s="170"/>
      <c r="I36" s="170"/>
      <c r="J36" s="175"/>
      <c r="K36" s="46"/>
    </row>
    <row r="37" spans="1:47" ht="17.25" customHeight="1" x14ac:dyDescent="0.45">
      <c r="A37" s="165" t="s">
        <v>91</v>
      </c>
      <c r="B37" s="6" t="s">
        <v>79</v>
      </c>
      <c r="C37" s="178"/>
      <c r="D37" s="170"/>
      <c r="E37" s="178"/>
      <c r="F37" s="170"/>
      <c r="G37" s="178"/>
      <c r="H37" s="170"/>
      <c r="I37" s="170" t="str">
        <f>IF(OR(C37="",E37="",G37=""),"",IFERROR(SUM(SUBSTITUTE(SUBSTITUTE(SUBSTITUTE(SUBSTITUTE(LOWER(C37),"m",0),"na",0),"na",0),"NA",0)+SUBSTITUTE(SUBSTITUTE(SUBSTITUTE(SUBSTITUTE(LOWER(E37),"m",0),"na",0),"na",0),"NA",0)+SUBSTITUTE(SUBSTITUTE(SUBSTITUTE(SUBSTITUTE(LOWER(G37),"m",0),"na",0),"na",0),"NA",0)),"ERROR"))</f>
        <v/>
      </c>
      <c r="J37" s="175" t="str">
        <f t="shared" si="17"/>
        <v/>
      </c>
      <c r="K37" s="46"/>
    </row>
    <row r="38" spans="1:47" ht="17.25" customHeight="1" x14ac:dyDescent="0.45">
      <c r="A38"/>
      <c r="C38" s="4"/>
      <c r="D38" s="4"/>
      <c r="E38" s="4"/>
      <c r="F38" s="4"/>
      <c r="G38" s="4"/>
      <c r="H38" s="4"/>
      <c r="I38" s="170"/>
      <c r="J38" s="175"/>
      <c r="K38" s="46"/>
    </row>
    <row r="39" spans="1:47" ht="17.25" customHeight="1" x14ac:dyDescent="0.45">
      <c r="A39" s="3"/>
      <c r="B39" s="150" t="s">
        <v>63</v>
      </c>
      <c r="C39" s="4" t="str">
        <f>IF(OR(C25="",C27="",C29="",C31="",C33="",C35="",C37=""),"",IFERROR(SUM(SUBSTITUTE(SUBSTITUTE(SUBSTITUTE(SUBSTITUTE(LOWER(C25),"m",0),"M",0),"na",0),"NA",0)+(SUBSTITUTE(SUBSTITUTE(SUBSTITUTE(SUBSTITUTE(LOWER(C27),"m",0),"M",0),"na",0),"NA",0)+(SUBSTITUTE(SUBSTITUTE(SUBSTITUTE(SUBSTITUTE(LOWER(C29),"m",0),"M",0),"na",0),"NA",0)+(SUBSTITUTE(SUBSTITUTE(SUBSTITUTE(SUBSTITUTE(LOWER(C31),"m",0),"M",0),"na",0),"NA",0)+SUBSTITUTE(SUBSTITUTE(SUBSTITUTE(SUBSTITUTE(LOWER(C33),"m",0),"M",0),"na",0),"NA",0)+SUBSTITUTE(SUBSTITUTE(SUBSTITUTE(SUBSTITUTE(LOWER(C35),"m",0),"M",0),"na",0),"NA",0)+SUBSTITUTE(SUBSTITUTE(SUBSTITUTE(SUBSTITUTE(LOWER(C37),"m",0),"M",0),"na",0),"NA",0))))),"ERROR"))</f>
        <v/>
      </c>
      <c r="D39" s="4"/>
      <c r="E39" s="4" t="str">
        <f t="shared" ref="E39:G39" si="39">IF(OR(E25="",E27="",E29="",E31="",E33="",E35="",E37=""),"",IFERROR(SUM(SUBSTITUTE(SUBSTITUTE(SUBSTITUTE(SUBSTITUTE(LOWER(E25),"m",0),"M",0),"na",0),"NA",0)+(SUBSTITUTE(SUBSTITUTE(SUBSTITUTE(SUBSTITUTE(LOWER(E27),"m",0),"M",0),"na",0),"NA",0)+(SUBSTITUTE(SUBSTITUTE(SUBSTITUTE(SUBSTITUTE(LOWER(E29),"m",0),"M",0),"na",0),"NA",0)+(SUBSTITUTE(SUBSTITUTE(SUBSTITUTE(SUBSTITUTE(LOWER(E31),"m",0),"M",0),"na",0),"NA",0)+SUBSTITUTE(SUBSTITUTE(SUBSTITUTE(SUBSTITUTE(LOWER(E33),"m",0),"M",0),"na",0),"NA",0)+SUBSTITUTE(SUBSTITUTE(SUBSTITUTE(SUBSTITUTE(LOWER(E35),"m",0),"M",0),"na",0),"NA",0)+SUBSTITUTE(SUBSTITUTE(SUBSTITUTE(SUBSTITUTE(LOWER(E37),"m",0),"M",0),"na",0),"NA",0))))),"ERROR"))</f>
        <v/>
      </c>
      <c r="F39" s="4"/>
      <c r="G39" s="4" t="str">
        <f t="shared" si="39"/>
        <v/>
      </c>
      <c r="H39" s="4"/>
      <c r="I39" s="170" t="str">
        <f t="shared" ref="I39" si="40">IFERROR(IF(OR(C39="",E39="",G39=""),"",(C39+E39+G39)),"")</f>
        <v/>
      </c>
      <c r="J39" s="175" t="str">
        <f t="shared" si="17"/>
        <v/>
      </c>
      <c r="K39" s="46"/>
    </row>
    <row r="40" spans="1:47" x14ac:dyDescent="0.5"/>
    <row r="41" spans="1:47" x14ac:dyDescent="0.5"/>
    <row r="42" spans="1:47" hidden="1" x14ac:dyDescent="0.5">
      <c r="AA42" t="b">
        <f>ISTEXT(E11)</f>
        <v>0</v>
      </c>
    </row>
    <row r="44" spans="1:47" hidden="1" x14ac:dyDescent="0.5">
      <c r="AA44" t="b">
        <f>INT(C7)=C7</f>
        <v>1</v>
      </c>
    </row>
    <row r="45" spans="1:47" hidden="1" x14ac:dyDescent="0.5">
      <c r="AA45" t="b">
        <f>INT(C8)=C8</f>
        <v>1</v>
      </c>
    </row>
    <row r="46" spans="1:47" hidden="1" x14ac:dyDescent="0.5">
      <c r="AA46" t="b">
        <f>INT(C9)=C9</f>
        <v>1</v>
      </c>
    </row>
    <row r="47" spans="1:47" x14ac:dyDescent="0.5">
      <c r="A47" s="130" t="s">
        <v>20</v>
      </c>
    </row>
    <row r="48" spans="1:47" x14ac:dyDescent="0.5"/>
  </sheetData>
  <sheetProtection sheet="1" formatCells="0" formatColumns="0" formatRows="0" selectLockedCells="1"/>
  <mergeCells count="15">
    <mergeCell ref="L4:U4"/>
    <mergeCell ref="L11:U11"/>
    <mergeCell ref="L24:U24"/>
    <mergeCell ref="L25:U26"/>
    <mergeCell ref="L5:U6"/>
    <mergeCell ref="L12:U13"/>
    <mergeCell ref="L31:U33"/>
    <mergeCell ref="L7:U7"/>
    <mergeCell ref="L8:U8"/>
    <mergeCell ref="L9:U9"/>
    <mergeCell ref="L10:U10"/>
    <mergeCell ref="L30:U30"/>
    <mergeCell ref="L29:U29"/>
    <mergeCell ref="L27:U27"/>
    <mergeCell ref="L28:U28"/>
  </mergeCells>
  <conditionalFormatting sqref="A22:J40">
    <cfRule type="expression" dxfId="97" priority="5">
      <formula>$AA$23=2</formula>
    </cfRule>
    <cfRule type="expression" priority="7">
      <formula>$AA$23=1</formula>
    </cfRule>
  </conditionalFormatting>
  <conditionalFormatting sqref="C5 E5 G5 C7 E7 G7 C9 E9 G9 C11 E11 G11 C13 E13 G13 C15 E15 G15 C17 E17 G17">
    <cfRule type="expression" dxfId="96" priority="8">
      <formula>LOWER(C5)="m"</formula>
    </cfRule>
    <cfRule type="expression" dxfId="95" priority="9">
      <formula>C5&lt;0</formula>
    </cfRule>
    <cfRule type="expression" dxfId="94" priority="10">
      <formula>ISNUMBER(FIND(".",C5))</formula>
    </cfRule>
    <cfRule type="expression" dxfId="93" priority="11">
      <formula>ISNUMBER(FIND("/()&lt;&gt;?!@#$%&amp;*",C5))</formula>
    </cfRule>
    <cfRule type="expression" dxfId="92" priority="12">
      <formula>C5="NA"</formula>
    </cfRule>
  </conditionalFormatting>
  <conditionalFormatting sqref="C25 E25 G25 C27 E27 G27 C29 E29 G29 C31 E31 G31 C33 E33 G33 C35 E35 G35 C37 E37 G37">
    <cfRule type="expression" dxfId="91" priority="21">
      <formula>OR(LOWER(C25)="m",LOWER(C25)="na")</formula>
    </cfRule>
    <cfRule type="expression" dxfId="90" priority="22">
      <formula>C25&lt;0</formula>
    </cfRule>
    <cfRule type="expression" dxfId="89" priority="23">
      <formula>ISNUMBER(FIND(".",C25))</formula>
    </cfRule>
    <cfRule type="expression" dxfId="88" priority="24">
      <formula>ISNUMBER(FIND("/()&lt;&gt;?!@#$%&amp;*",C25))</formula>
    </cfRule>
    <cfRule type="expression" dxfId="87" priority="25">
      <formula>C25="NA"</formula>
    </cfRule>
  </conditionalFormatting>
  <conditionalFormatting sqref="L7">
    <cfRule type="expression" dxfId="86" priority="13">
      <formula>OR($C$5&lt;0,$C$7&lt;0,$C$9&lt;0,$C$11&lt;0,$C$13&lt;0,$C$15&lt;0,$C$17&lt;0,$E$5&lt;0,$E$7&lt;0,$E$9&lt;0,$E$11&lt;0,$E$13&lt;0,$E$15&lt;0,$E$17&lt;0,$G$5&lt;0,$G$7&lt;0,$G$9&lt;0,$G$11&lt;0,$G$13&lt;0,$G$15&lt;0,$G$17&lt;0)</formula>
    </cfRule>
  </conditionalFormatting>
  <conditionalFormatting sqref="L8">
    <cfRule type="expression" dxfId="85" priority="14">
      <formula>AM14&gt;0</formula>
    </cfRule>
  </conditionalFormatting>
  <conditionalFormatting sqref="L9">
    <cfRule type="expression" dxfId="84" priority="15">
      <formula>AG14&gt;0</formula>
    </cfRule>
    <cfRule type="expression" dxfId="83" priority="16">
      <formula>AU14&gt;0</formula>
    </cfRule>
  </conditionalFormatting>
  <conditionalFormatting sqref="L10">
    <cfRule type="expression" dxfId="82" priority="17">
      <formula>AN8&gt;0</formula>
    </cfRule>
  </conditionalFormatting>
  <conditionalFormatting sqref="L11">
    <cfRule type="expression" dxfId="81" priority="18">
      <formula>AN10=FALSE</formula>
    </cfRule>
  </conditionalFormatting>
  <conditionalFormatting sqref="L12">
    <cfRule type="expression" dxfId="80" priority="19">
      <formula>AN6&gt;0</formula>
    </cfRule>
  </conditionalFormatting>
  <conditionalFormatting sqref="L27">
    <cfRule type="expression" dxfId="79" priority="27">
      <formula>OR($C$25&lt;0,$C$27&lt;0,$C$29&lt;0,$C$31&lt;0,$C$33&lt;0,$C$35&lt;0,$C$37&lt;0,$E$25&lt;0,$E$27&lt;0,$E$29&lt;0,$E$31&lt;0,$E$33&lt;0,$E$35&lt;0,$E$37&lt;0,$G$25&lt;0,$G$27&lt;0,$G$29&lt;0,$G$31&lt;0,$G$33&lt;0,$G$35&lt;0,$G$37&lt;0)</formula>
    </cfRule>
  </conditionalFormatting>
  <conditionalFormatting sqref="L28">
    <cfRule type="expression" dxfId="78" priority="28">
      <formula>$AM$34&gt;0</formula>
    </cfRule>
  </conditionalFormatting>
  <conditionalFormatting sqref="L29">
    <cfRule type="expression" dxfId="77" priority="29">
      <formula>AG34&gt;0</formula>
    </cfRule>
    <cfRule type="expression" dxfId="76" priority="30">
      <formula>AU34&gt;0</formula>
    </cfRule>
  </conditionalFormatting>
  <conditionalFormatting sqref="L30">
    <cfRule type="expression" dxfId="75" priority="31">
      <formula>AN30=FALSE</formula>
    </cfRule>
  </conditionalFormatting>
  <conditionalFormatting sqref="L31">
    <cfRule type="expression" dxfId="74" priority="110">
      <formula>$AN$26&gt;0</formula>
    </cfRule>
  </conditionalFormatting>
  <conditionalFormatting sqref="L22:U38">
    <cfRule type="expression" priority="2">
      <formula>$AA$23=1</formula>
    </cfRule>
  </conditionalFormatting>
  <conditionalFormatting sqref="L22:U40">
    <cfRule type="expression" dxfId="73" priority="1">
      <formula>$AA$23=2</formula>
    </cfRule>
  </conditionalFormatting>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C31E-1B53-4757-BE92-DE5AEDA701CE}">
  <sheetPr codeName="Sheet4">
    <tabColor theme="9" tint="0.59999389629810485"/>
  </sheetPr>
  <dimension ref="A1:AC30"/>
  <sheetViews>
    <sheetView showGridLines="0" zoomScaleNormal="100" workbookViewId="0">
      <selection activeCell="B5" sqref="B5"/>
    </sheetView>
  </sheetViews>
  <sheetFormatPr defaultColWidth="0" defaultRowHeight="15.75" zeroHeight="1" x14ac:dyDescent="0.5"/>
  <cols>
    <col min="1" max="1" width="17" customWidth="1"/>
    <col min="2" max="2" width="14.1328125" customWidth="1"/>
    <col min="3" max="3" width="6.86328125" customWidth="1"/>
    <col min="4" max="4" width="11.1328125" customWidth="1"/>
    <col min="5" max="6" width="8.3984375" customWidth="1"/>
    <col min="7" max="7" width="10.3984375" customWidth="1"/>
    <col min="8" max="8" width="4.1328125" style="40" customWidth="1"/>
    <col min="9" max="18" width="10.1328125" customWidth="1"/>
    <col min="19" max="19" width="3" customWidth="1"/>
    <col min="20" max="24" width="8.3984375" hidden="1" customWidth="1"/>
    <col min="25" max="25" width="4.1328125" hidden="1" customWidth="1"/>
    <col min="26" max="26" width="8.3984375" hidden="1" customWidth="1"/>
    <col min="27" max="27" width="3.3984375" hidden="1" customWidth="1"/>
    <col min="28" max="16384" width="8.3984375" hidden="1"/>
  </cols>
  <sheetData>
    <row r="1" spans="1:29" ht="101.25" customHeight="1" thickBot="1" x14ac:dyDescent="0.6">
      <c r="A1" s="147" t="s">
        <v>92</v>
      </c>
    </row>
    <row r="2" spans="1:29" ht="16.149999999999999" thickBot="1" x14ac:dyDescent="0.55000000000000004">
      <c r="I2" s="298" t="s">
        <v>93</v>
      </c>
      <c r="J2" s="299"/>
      <c r="K2" s="299"/>
      <c r="L2" s="299"/>
      <c r="M2" s="299"/>
      <c r="N2" s="299"/>
      <c r="O2" s="299"/>
      <c r="P2" s="299"/>
      <c r="Q2" s="299"/>
      <c r="R2" s="300"/>
    </row>
    <row r="3" spans="1:29" ht="38.25" customHeight="1" x14ac:dyDescent="0.5">
      <c r="A3" s="291" t="s">
        <v>94</v>
      </c>
      <c r="B3" s="291"/>
      <c r="C3" s="291"/>
      <c r="D3" s="291"/>
      <c r="E3" s="291"/>
      <c r="F3" s="291"/>
      <c r="G3" s="291"/>
      <c r="I3" s="301" t="s">
        <v>30</v>
      </c>
      <c r="J3" s="302"/>
      <c r="K3" s="302"/>
      <c r="L3" s="302"/>
      <c r="M3" s="302"/>
      <c r="N3" s="302"/>
      <c r="O3" s="302"/>
      <c r="P3" s="302"/>
      <c r="Q3" s="302"/>
      <c r="R3" s="303"/>
    </row>
    <row r="4" spans="1:29" ht="21" customHeight="1" x14ac:dyDescent="0.5">
      <c r="A4" s="156" t="s">
        <v>95</v>
      </c>
      <c r="B4" s="179" t="s">
        <v>96</v>
      </c>
      <c r="C4" s="56"/>
      <c r="D4" s="179" t="s">
        <v>35</v>
      </c>
      <c r="I4" s="292" t="s">
        <v>445</v>
      </c>
      <c r="J4" s="293"/>
      <c r="K4" s="293"/>
      <c r="L4" s="293"/>
      <c r="M4" s="293"/>
      <c r="N4" s="293"/>
      <c r="O4" s="293"/>
      <c r="P4" s="293"/>
      <c r="Q4" s="293"/>
      <c r="R4" s="294"/>
    </row>
    <row r="5" spans="1:29" ht="17.25" customHeight="1" x14ac:dyDescent="0.5">
      <c r="A5" s="154" t="s">
        <v>97</v>
      </c>
      <c r="B5" s="176"/>
      <c r="C5" s="170"/>
      <c r="D5" s="175" t="str">
        <f>IFERROR(IF(AND(B5&lt;&gt;"",B7&lt;&gt;""),(B5/B8),""),"")</f>
        <v/>
      </c>
      <c r="E5" s="164"/>
      <c r="F5" s="7"/>
      <c r="G5" s="7"/>
      <c r="H5" s="39"/>
      <c r="I5" s="295" t="s">
        <v>446</v>
      </c>
      <c r="J5" s="296"/>
      <c r="K5" s="296"/>
      <c r="L5" s="296"/>
      <c r="M5" s="296"/>
      <c r="N5" s="296"/>
      <c r="O5" s="296"/>
      <c r="P5" s="296"/>
      <c r="Q5" s="296"/>
      <c r="R5" s="297"/>
    </row>
    <row r="6" spans="1:29" ht="17.25" customHeight="1" x14ac:dyDescent="0.5">
      <c r="A6" s="146"/>
      <c r="B6" s="170"/>
      <c r="C6" s="170"/>
      <c r="D6" s="175"/>
      <c r="E6" s="164"/>
      <c r="F6" s="7"/>
      <c r="G6" s="7"/>
      <c r="H6" s="39" t="s">
        <v>98</v>
      </c>
      <c r="I6" s="295" t="s">
        <v>453</v>
      </c>
      <c r="J6" s="296"/>
      <c r="K6" s="296"/>
      <c r="L6" s="296"/>
      <c r="M6" s="296"/>
      <c r="N6" s="296"/>
      <c r="O6" s="296"/>
      <c r="P6" s="296"/>
      <c r="Q6" s="296"/>
      <c r="R6" s="297"/>
      <c r="W6" s="32" t="s">
        <v>99</v>
      </c>
      <c r="X6" s="32" cm="1">
        <f t="array" ref="X6">IF(SUMPRODUCT(--ISNUMBER(FIND({"-","/","(",")","&lt;","&gt;","?","!","@","#","$","%","&amp;","*"},B5)))&gt;0,1,0)</f>
        <v>0</v>
      </c>
      <c r="Y6" s="32"/>
      <c r="Z6" s="32">
        <f>IF(ISNUMBER(FIND(".",B5)),1,0)</f>
        <v>0</v>
      </c>
      <c r="AA6" s="32"/>
      <c r="AB6" s="32">
        <f>IF(OR(B5="M",B7="M"),1,0)</f>
        <v>0</v>
      </c>
      <c r="AC6" s="32">
        <f>IF(AND(ISTEXT(B5),B5&lt;&gt;"M",B5&lt;&gt;"NA"),1,0)</f>
        <v>0</v>
      </c>
    </row>
    <row r="7" spans="1:29" ht="17.25" customHeight="1" x14ac:dyDescent="0.5">
      <c r="A7" s="154" t="s">
        <v>99</v>
      </c>
      <c r="B7" s="176"/>
      <c r="C7" s="170"/>
      <c r="D7" s="175" t="str">
        <f>IFERROR(IF(AND(B5&lt;&gt;"",B7&lt;&gt;""),(B7/B8),""),"")</f>
        <v/>
      </c>
      <c r="E7" s="164"/>
      <c r="F7" s="7"/>
      <c r="G7" s="7"/>
      <c r="H7" s="39" t="s">
        <v>98</v>
      </c>
      <c r="I7" s="218" t="s">
        <v>459</v>
      </c>
      <c r="J7" s="219"/>
      <c r="K7" s="219"/>
      <c r="L7" s="219"/>
      <c r="M7" s="219"/>
      <c r="N7" s="219"/>
      <c r="O7" s="219"/>
      <c r="P7" s="219"/>
      <c r="Q7" s="219"/>
      <c r="R7" s="220"/>
      <c r="W7" s="32" t="s">
        <v>97</v>
      </c>
      <c r="X7" s="32" cm="1">
        <f t="array" ref="X7">IF(SUMPRODUCT(--ISNUMBER(FIND({"-","/","(",")","&lt;","&gt;","?","!","@","#","$","%","&amp;","*"},B7)))&gt;0,1,0)</f>
        <v>0</v>
      </c>
      <c r="Y7" s="32"/>
      <c r="Z7" s="32">
        <f>IF(ISNUMBER(FIND(".",B7)),1,0)</f>
        <v>0</v>
      </c>
      <c r="AA7" s="32"/>
      <c r="AB7" s="32">
        <f>IF(OR(B5="NA",B7="NA"),1,0)</f>
        <v>0</v>
      </c>
      <c r="AC7" s="32">
        <f>IF(AND(ISTEXT(B7),B7&lt;&gt;"M",B7&lt;&gt;"NA"),1,0)</f>
        <v>0</v>
      </c>
    </row>
    <row r="8" spans="1:29" ht="34.15" customHeight="1" x14ac:dyDescent="0.5">
      <c r="A8" s="155" t="s">
        <v>100</v>
      </c>
      <c r="B8" s="170" t="str">
        <f>IF(OR(B5="",B7=""),"",IFERROR(SUM(SUBSTITUTE(SUBSTITUTE(LOWER(B5),"m",0),"M",0)+SUBSTITUTE(SUBSTITUTE(LOWER(B7),"m",0),"M",0)),"ERROR"))</f>
        <v/>
      </c>
      <c r="C8" s="170"/>
      <c r="D8" s="175" t="str">
        <f>IFERROR(IF(AND(B5&lt;&gt;"",B7&lt;&gt;""),(B8/(B5+B7)),""),"")</f>
        <v/>
      </c>
      <c r="E8" s="164"/>
      <c r="F8" s="7"/>
      <c r="G8" s="7"/>
      <c r="H8" s="39" t="s">
        <v>98</v>
      </c>
      <c r="I8" s="307" t="s">
        <v>464</v>
      </c>
      <c r="J8" s="308"/>
      <c r="K8" s="308"/>
      <c r="L8" s="308"/>
      <c r="M8" s="308"/>
      <c r="N8" s="308"/>
      <c r="O8" s="308"/>
      <c r="P8" s="308"/>
      <c r="Q8" s="308"/>
      <c r="R8" s="309"/>
      <c r="W8" s="32"/>
      <c r="X8" s="32">
        <f>SUM(X6:X7)</f>
        <v>0</v>
      </c>
      <c r="Y8" s="32"/>
      <c r="Z8" s="32">
        <f>SUM(Z6:Z7)</f>
        <v>0</v>
      </c>
      <c r="AA8" s="32"/>
      <c r="AB8" s="32" t="str">
        <f>IF(OR(B8="",'Section A-CC &amp; Settings by Age'!I17=""),"",B8='Section A-CC &amp; Settings by Age'!I17)</f>
        <v/>
      </c>
      <c r="AC8" s="32">
        <f>SUM(AC6:AC7)</f>
        <v>0</v>
      </c>
    </row>
    <row r="9" spans="1:29" x14ac:dyDescent="0.5">
      <c r="E9" s="164"/>
      <c r="F9" s="7"/>
      <c r="G9" s="7"/>
      <c r="H9" s="39" t="s">
        <v>98</v>
      </c>
      <c r="I9" s="307" t="s">
        <v>470</v>
      </c>
      <c r="J9" s="308"/>
      <c r="K9" s="308"/>
      <c r="L9" s="308"/>
      <c r="M9" s="308"/>
      <c r="N9" s="308"/>
      <c r="O9" s="308"/>
      <c r="P9" s="308"/>
      <c r="Q9" s="308"/>
      <c r="R9" s="309"/>
      <c r="AB9" s="32" t="str">
        <f>IF(OR(B8="",'Section B-CC &amp; Settings by RE'!I19=""),"",B8='Section B-CC &amp; Settings by RE'!I19)</f>
        <v/>
      </c>
    </row>
    <row r="10" spans="1:29" ht="30" customHeight="1" x14ac:dyDescent="0.45">
      <c r="B10" s="164"/>
      <c r="C10" s="164"/>
      <c r="D10" s="164"/>
      <c r="E10" s="164"/>
      <c r="H10" s="50" t="s">
        <v>98</v>
      </c>
      <c r="I10" s="307"/>
      <c r="J10" s="308"/>
      <c r="K10" s="308"/>
      <c r="L10" s="308"/>
      <c r="M10" s="308"/>
      <c r="N10" s="308"/>
      <c r="O10" s="308"/>
      <c r="P10" s="308"/>
      <c r="Q10" s="308"/>
      <c r="R10" s="309"/>
      <c r="S10" s="2" t="s">
        <v>101</v>
      </c>
    </row>
    <row r="11" spans="1:29" ht="43.15" x14ac:dyDescent="0.5">
      <c r="B11" s="164"/>
      <c r="C11" s="164"/>
      <c r="D11" s="164"/>
      <c r="E11" s="164"/>
      <c r="I11" s="295" t="s">
        <v>471</v>
      </c>
      <c r="J11" s="296"/>
      <c r="K11" s="296"/>
      <c r="L11" s="296"/>
      <c r="M11" s="296"/>
      <c r="N11" s="296"/>
      <c r="O11" s="296"/>
      <c r="P11" s="296"/>
      <c r="Q11" s="296"/>
      <c r="R11" s="297"/>
      <c r="S11" s="2" t="s">
        <v>101</v>
      </c>
    </row>
    <row r="12" spans="1:29" ht="6" customHeight="1" thickBot="1" x14ac:dyDescent="0.55000000000000004">
      <c r="B12" s="164"/>
      <c r="C12" s="164"/>
      <c r="D12" s="164"/>
      <c r="E12" s="164"/>
      <c r="I12" s="310"/>
      <c r="J12" s="311"/>
      <c r="K12" s="311"/>
      <c r="L12" s="311"/>
      <c r="M12" s="311"/>
      <c r="N12" s="311"/>
      <c r="O12" s="311"/>
      <c r="P12" s="311"/>
      <c r="Q12" s="311"/>
      <c r="R12" s="312"/>
    </row>
    <row r="13" spans="1:29" ht="22.5" customHeight="1" thickBot="1" x14ac:dyDescent="0.55000000000000004">
      <c r="A13" s="153" t="s">
        <v>102</v>
      </c>
      <c r="B13" s="164"/>
      <c r="C13" s="164"/>
      <c r="D13" s="164"/>
      <c r="E13" s="164"/>
      <c r="I13" s="215" t="s">
        <v>103</v>
      </c>
      <c r="J13" s="216"/>
      <c r="K13" s="216"/>
      <c r="L13" s="216"/>
      <c r="M13" s="216"/>
      <c r="N13" s="216"/>
      <c r="O13" s="216"/>
      <c r="P13" s="216"/>
      <c r="Q13" s="216"/>
      <c r="R13" s="217"/>
      <c r="S13" s="2" t="s">
        <v>104</v>
      </c>
    </row>
    <row r="14" spans="1:29" x14ac:dyDescent="0.5">
      <c r="A14" s="146"/>
      <c r="B14" s="164"/>
      <c r="C14" s="164"/>
      <c r="D14" s="164"/>
      <c r="E14" s="164"/>
      <c r="I14" s="316" t="s">
        <v>54</v>
      </c>
      <c r="J14" s="317"/>
      <c r="K14" s="317"/>
      <c r="L14" s="317"/>
      <c r="M14" s="317"/>
      <c r="N14" s="317"/>
      <c r="O14" s="317"/>
      <c r="P14" s="317"/>
      <c r="Q14" s="317"/>
      <c r="R14" s="318"/>
    </row>
    <row r="15" spans="1:29" ht="16.149999999999999" thickBot="1" x14ac:dyDescent="0.55000000000000004">
      <c r="A15" s="156" t="s">
        <v>95</v>
      </c>
      <c r="B15" s="179" t="s">
        <v>96</v>
      </c>
      <c r="C15" s="129"/>
      <c r="D15" s="179" t="s">
        <v>35</v>
      </c>
      <c r="E15" s="164"/>
      <c r="I15" s="319"/>
      <c r="J15" s="320"/>
      <c r="K15" s="320"/>
      <c r="L15" s="320"/>
      <c r="M15" s="320"/>
      <c r="N15" s="320"/>
      <c r="O15" s="320"/>
      <c r="P15" s="320"/>
      <c r="Q15" s="320"/>
      <c r="R15" s="321"/>
      <c r="W15">
        <f>'Section A-CC &amp; Settings by Age'!$AA$25</f>
        <v>2</v>
      </c>
    </row>
    <row r="16" spans="1:29" x14ac:dyDescent="0.5">
      <c r="A16" s="154" t="s">
        <v>97</v>
      </c>
      <c r="B16" s="178"/>
      <c r="C16" s="170"/>
      <c r="D16" s="175" t="str">
        <f>IFERROR(IF(AND(B16&lt;&gt;"",B18&lt;&gt;""),(B16/B19),""),"")</f>
        <v/>
      </c>
      <c r="E16" s="164"/>
      <c r="I16" s="313" t="s">
        <v>445</v>
      </c>
      <c r="J16" s="314"/>
      <c r="K16" s="314"/>
      <c r="L16" s="314"/>
      <c r="M16" s="314"/>
      <c r="N16" s="314"/>
      <c r="O16" s="314"/>
      <c r="P16" s="314"/>
      <c r="Q16" s="314"/>
      <c r="R16" s="315"/>
    </row>
    <row r="17" spans="1:29" ht="21" customHeight="1" x14ac:dyDescent="0.5">
      <c r="A17" s="146"/>
      <c r="B17" s="170"/>
      <c r="C17" s="170"/>
      <c r="D17" s="175"/>
      <c r="E17" s="164"/>
      <c r="I17" s="322" t="s">
        <v>446</v>
      </c>
      <c r="J17" s="323"/>
      <c r="K17" s="323"/>
      <c r="L17" s="323"/>
      <c r="M17" s="323"/>
      <c r="N17" s="323"/>
      <c r="O17" s="323"/>
      <c r="P17" s="323"/>
      <c r="Q17" s="323"/>
      <c r="R17" s="324"/>
    </row>
    <row r="18" spans="1:29" ht="17.25" customHeight="1" x14ac:dyDescent="0.5">
      <c r="A18" s="154" t="s">
        <v>99</v>
      </c>
      <c r="B18" s="178"/>
      <c r="C18" s="170"/>
      <c r="D18" s="175" t="str">
        <f>IFERROR(IF(AND(B16&lt;&gt;"",B18&lt;&gt;""),(B18/B19),""),"")</f>
        <v/>
      </c>
      <c r="E18" s="164"/>
      <c r="H18" s="39" t="s">
        <v>98</v>
      </c>
      <c r="I18" s="322" t="s">
        <v>453</v>
      </c>
      <c r="J18" s="323"/>
      <c r="K18" s="323"/>
      <c r="L18" s="323"/>
      <c r="M18" s="323"/>
      <c r="N18" s="323"/>
      <c r="O18" s="323"/>
      <c r="P18" s="323"/>
      <c r="Q18" s="323"/>
      <c r="R18" s="324"/>
    </row>
    <row r="19" spans="1:29" ht="17.25" customHeight="1" x14ac:dyDescent="0.5">
      <c r="A19" s="288" t="s">
        <v>105</v>
      </c>
      <c r="B19" s="289" t="str">
        <f>IF(OR(B16="",B18=""),"",IFERROR(SUM(SUBSTITUTE(SUBSTITUTE(LOWER(B16),"m",0),"M",0)+SUBSTITUTE(SUBSTITUTE(LOWER(B18),"m",0),"M",0)),"ERROR"))</f>
        <v/>
      </c>
      <c r="C19" s="170"/>
      <c r="D19" s="175"/>
      <c r="E19" s="164"/>
      <c r="H19" s="39" t="s">
        <v>98</v>
      </c>
      <c r="I19" s="227" t="s">
        <v>472</v>
      </c>
      <c r="J19" s="228"/>
      <c r="K19" s="228"/>
      <c r="L19" s="228"/>
      <c r="M19" s="228"/>
      <c r="N19" s="228"/>
      <c r="O19" s="228"/>
      <c r="P19" s="228"/>
      <c r="Q19" s="228"/>
      <c r="R19" s="229"/>
      <c r="W19" s="32" t="s">
        <v>99</v>
      </c>
      <c r="X19" s="32" cm="1">
        <f t="array" ref="X19">IF(SUMPRODUCT(--ISNUMBER(FIND({"-","/","(",")","&lt;","&gt;","?","!","@","#","$","%","&amp;","*"},B16)))&gt;0,1,0)</f>
        <v>0</v>
      </c>
      <c r="Y19" s="32"/>
      <c r="Z19" s="32">
        <f>IF(ISNUMBER(FIND(".",B16)),1,0)</f>
        <v>0</v>
      </c>
      <c r="AA19" s="32"/>
      <c r="AB19" s="32">
        <f>IF(OR(B16="M",B18="M"),1,0)</f>
        <v>0</v>
      </c>
      <c r="AC19" s="32">
        <f>IF(AND(ISTEXT(B16),B16&lt;&gt;"M",B16&lt;&gt;"NA"),1,0)</f>
        <v>0</v>
      </c>
    </row>
    <row r="20" spans="1:29" ht="17.25" customHeight="1" x14ac:dyDescent="0.5">
      <c r="A20" s="288"/>
      <c r="B20" s="290"/>
      <c r="C20" s="170"/>
      <c r="D20" s="175" t="str">
        <f>IFERROR(IF(AND(B16&lt;&gt;"",B18&lt;&gt;""),(B19/(B16+B18)),""),"")</f>
        <v/>
      </c>
      <c r="E20" s="164"/>
      <c r="H20" s="39" t="s">
        <v>98</v>
      </c>
      <c r="I20" s="230"/>
      <c r="J20" s="231"/>
      <c r="K20" s="231"/>
      <c r="L20" s="231"/>
      <c r="M20" s="231"/>
      <c r="N20" s="231"/>
      <c r="O20" s="231"/>
      <c r="P20" s="231"/>
      <c r="Q20" s="231"/>
      <c r="R20" s="232"/>
      <c r="W20" s="32" t="s">
        <v>97</v>
      </c>
      <c r="X20" s="32" cm="1">
        <f t="array" ref="X20">IF(SUMPRODUCT(--ISNUMBER(FIND({"-","/","(",")","&lt;","&gt;","?","!","@","#","$","%","&amp;","*"},B18)))&gt;0,1,0)</f>
        <v>0</v>
      </c>
      <c r="Y20" s="32"/>
      <c r="Z20" s="32">
        <f>IF(ISNUMBER(FIND(".",B18)),1,0)</f>
        <v>0</v>
      </c>
      <c r="AA20" s="32"/>
      <c r="AB20" s="32"/>
      <c r="AC20" s="32">
        <f>IF(AND(ISTEXT(B18),B18&lt;&gt;"M",B18&lt;&gt;"NA"),1,0)</f>
        <v>0</v>
      </c>
    </row>
    <row r="21" spans="1:29" ht="12.75" customHeight="1" x14ac:dyDescent="0.5">
      <c r="A21" s="288"/>
      <c r="B21" s="290"/>
      <c r="C21" s="4"/>
      <c r="D21" s="4"/>
      <c r="H21" s="39" t="s">
        <v>98</v>
      </c>
      <c r="I21" s="233"/>
      <c r="J21" s="234"/>
      <c r="K21" s="234"/>
      <c r="L21" s="234"/>
      <c r="M21" s="234"/>
      <c r="N21" s="234"/>
      <c r="O21" s="234"/>
      <c r="P21" s="234"/>
      <c r="Q21" s="234"/>
      <c r="R21" s="235"/>
      <c r="W21" s="32"/>
      <c r="X21" s="32">
        <f>SUM(X19:X20)</f>
        <v>0</v>
      </c>
      <c r="Y21" s="32"/>
      <c r="Z21" s="32">
        <f>SUM(Z19:Z20)</f>
        <v>0</v>
      </c>
      <c r="AA21" s="32"/>
      <c r="AB21" s="32" t="str">
        <f>IF(OR(B19="",'Section A-CC &amp; Settings by Age'!I41=""),"",B19='Section A-CC &amp; Settings by Age'!I41)</f>
        <v/>
      </c>
      <c r="AC21" s="32">
        <f>SUM(AC19:AC20)</f>
        <v>0</v>
      </c>
    </row>
    <row r="22" spans="1:29" x14ac:dyDescent="0.5">
      <c r="I22" s="227" t="s">
        <v>473</v>
      </c>
      <c r="J22" s="228"/>
      <c r="K22" s="228"/>
      <c r="L22" s="228"/>
      <c r="M22" s="228"/>
      <c r="N22" s="228"/>
      <c r="O22" s="228"/>
      <c r="P22" s="228"/>
      <c r="Q22" s="228"/>
      <c r="R22" s="229"/>
      <c r="AB22" s="32" t="str">
        <f>IF(OR(B19="",'Section B-CC &amp; Settings by RE'!I39=""),"",B19='Section B-CC &amp; Settings by RE'!I39)</f>
        <v/>
      </c>
    </row>
    <row r="23" spans="1:29" x14ac:dyDescent="0.5">
      <c r="I23" s="230"/>
      <c r="J23" s="231"/>
      <c r="K23" s="231"/>
      <c r="L23" s="231"/>
      <c r="M23" s="231"/>
      <c r="N23" s="231"/>
      <c r="O23" s="231"/>
      <c r="P23" s="231"/>
      <c r="Q23" s="231"/>
      <c r="R23" s="232"/>
    </row>
    <row r="24" spans="1:29" x14ac:dyDescent="0.5">
      <c r="H24" s="39" t="s">
        <v>98</v>
      </c>
      <c r="I24" s="233"/>
      <c r="J24" s="234"/>
      <c r="K24" s="234"/>
      <c r="L24" s="234"/>
      <c r="M24" s="234"/>
      <c r="N24" s="234"/>
      <c r="O24" s="234"/>
      <c r="P24" s="234"/>
      <c r="Q24" s="234"/>
      <c r="R24" s="235"/>
    </row>
    <row r="25" spans="1:29" x14ac:dyDescent="0.5">
      <c r="I25" s="206" t="s">
        <v>474</v>
      </c>
      <c r="J25" s="207"/>
      <c r="K25" s="207"/>
      <c r="L25" s="207"/>
      <c r="M25" s="207"/>
      <c r="N25" s="207"/>
      <c r="O25" s="207"/>
      <c r="P25" s="207"/>
      <c r="Q25" s="207"/>
      <c r="R25" s="208"/>
    </row>
    <row r="26" spans="1:29" x14ac:dyDescent="0.5">
      <c r="I26" s="209"/>
      <c r="J26" s="210"/>
      <c r="K26" s="210"/>
      <c r="L26" s="210"/>
      <c r="M26" s="210"/>
      <c r="N26" s="210"/>
      <c r="O26" s="210"/>
      <c r="P26" s="210"/>
      <c r="Q26" s="210"/>
      <c r="R26" s="211"/>
    </row>
    <row r="27" spans="1:29" ht="16.149999999999999" thickBot="1" x14ac:dyDescent="0.55000000000000004">
      <c r="H27" s="39" t="s">
        <v>98</v>
      </c>
      <c r="I27" s="304"/>
      <c r="J27" s="305"/>
      <c r="K27" s="305"/>
      <c r="L27" s="305"/>
      <c r="M27" s="305"/>
      <c r="N27" s="305"/>
      <c r="O27" s="305"/>
      <c r="P27" s="305"/>
      <c r="Q27" s="305"/>
      <c r="R27" s="306"/>
    </row>
    <row r="28" spans="1:29" x14ac:dyDescent="0.5"/>
    <row r="29" spans="1:29" x14ac:dyDescent="0.5">
      <c r="A29" s="130" t="s">
        <v>20</v>
      </c>
    </row>
    <row r="30" spans="1:29" x14ac:dyDescent="0.5"/>
  </sheetData>
  <sheetProtection sheet="1" formatCells="0" formatColumns="0" formatRows="0" selectLockedCells="1"/>
  <mergeCells count="20">
    <mergeCell ref="I2:R2"/>
    <mergeCell ref="I3:R3"/>
    <mergeCell ref="I25:R27"/>
    <mergeCell ref="I19:R21"/>
    <mergeCell ref="I22:R24"/>
    <mergeCell ref="I8:R8"/>
    <mergeCell ref="I9:R10"/>
    <mergeCell ref="I11:R12"/>
    <mergeCell ref="I16:R16"/>
    <mergeCell ref="I14:R15"/>
    <mergeCell ref="I13:R13"/>
    <mergeCell ref="I17:R17"/>
    <mergeCell ref="I18:R18"/>
    <mergeCell ref="A19:A21"/>
    <mergeCell ref="B19:B21"/>
    <mergeCell ref="A3:G3"/>
    <mergeCell ref="I7:R7"/>
    <mergeCell ref="I4:R4"/>
    <mergeCell ref="I5:R5"/>
    <mergeCell ref="I6:R6"/>
  </mergeCells>
  <conditionalFormatting sqref="A13:G19 I13:R27 C20:G21 A22:G27">
    <cfRule type="expression" dxfId="72" priority="1">
      <formula>$W$15=2</formula>
    </cfRule>
    <cfRule type="expression" priority="2">
      <formula>$W$15=1</formula>
    </cfRule>
  </conditionalFormatting>
  <conditionalFormatting sqref="B5 B7">
    <cfRule type="expression" dxfId="71" priority="5">
      <formula>B5&lt;0</formula>
    </cfRule>
    <cfRule type="expression" dxfId="70" priority="6">
      <formula>ISNUMBER(FIND(".",B5))</formula>
    </cfRule>
    <cfRule type="expression" dxfId="69" priority="7">
      <formula>ISNUMBER(FIND("/()&lt;&gt;?!@#$%&amp;*",B5))</formula>
    </cfRule>
    <cfRule type="expression" dxfId="68" priority="8">
      <formula>B5="NA"</formula>
    </cfRule>
    <cfRule type="expression" dxfId="67" priority="10">
      <formula>LOWER(B5)="m"</formula>
    </cfRule>
  </conditionalFormatting>
  <conditionalFormatting sqref="B5">
    <cfRule type="expression" dxfId="66" priority="3">
      <formula>AC6&gt;0</formula>
    </cfRule>
  </conditionalFormatting>
  <conditionalFormatting sqref="B7">
    <cfRule type="expression" dxfId="65" priority="4">
      <formula>AC7&gt;0</formula>
    </cfRule>
  </conditionalFormatting>
  <conditionalFormatting sqref="B16 B18">
    <cfRule type="expression" dxfId="64" priority="21">
      <formula>B16&lt;0</formula>
    </cfRule>
    <cfRule type="expression" dxfId="63" priority="22">
      <formula>ISNUMBER(FIND(".",B16))</formula>
    </cfRule>
    <cfRule type="expression" dxfId="62" priority="23">
      <formula>ISNUMBER(FIND("/()&lt;&gt;?!@#$%&amp;*",B16))</formula>
    </cfRule>
    <cfRule type="expression" dxfId="61" priority="24">
      <formula>B16="NA"</formula>
    </cfRule>
  </conditionalFormatting>
  <conditionalFormatting sqref="B16">
    <cfRule type="expression" dxfId="60" priority="18">
      <formula>AC19&lt;0</formula>
    </cfRule>
    <cfRule type="expression" dxfId="59" priority="20">
      <formula>OR(LOWER(B16)="m",LOWER(B18)="na")</formula>
    </cfRule>
  </conditionalFormatting>
  <conditionalFormatting sqref="B18">
    <cfRule type="expression" dxfId="58" priority="19">
      <formula>AC20&lt;0</formula>
    </cfRule>
    <cfRule type="expression" dxfId="57" priority="120">
      <formula>OR(LOWER(B18)="m",LOWER(B19)="na")</formula>
    </cfRule>
  </conditionalFormatting>
  <conditionalFormatting sqref="I4">
    <cfRule type="expression" dxfId="56" priority="9">
      <formula>OR($B$5&lt;0,$B$7&lt;0)</formula>
    </cfRule>
  </conditionalFormatting>
  <conditionalFormatting sqref="I5">
    <cfRule type="expression" dxfId="55" priority="11">
      <formula>$Z$8&gt;0</formula>
    </cfRule>
  </conditionalFormatting>
  <conditionalFormatting sqref="I6">
    <cfRule type="expression" dxfId="54" priority="12">
      <formula>$X$8&gt;0</formula>
    </cfRule>
    <cfRule type="expression" dxfId="53" priority="13">
      <formula>$AC$8&gt;0</formula>
    </cfRule>
  </conditionalFormatting>
  <conditionalFormatting sqref="I7">
    <cfRule type="expression" dxfId="52" priority="14">
      <formula>$AB$7&gt;0</formula>
    </cfRule>
  </conditionalFormatting>
  <conditionalFormatting sqref="I8">
    <cfRule type="expression" dxfId="51" priority="15">
      <formula>$AB$6&gt;0</formula>
    </cfRule>
  </conditionalFormatting>
  <conditionalFormatting sqref="I9">
    <cfRule type="expression" dxfId="50" priority="16">
      <formula>$AB$8=FALSE</formula>
    </cfRule>
  </conditionalFormatting>
  <conditionalFormatting sqref="I11">
    <cfRule type="expression" dxfId="49" priority="17">
      <formula>$AB$9=FALSE</formula>
    </cfRule>
  </conditionalFormatting>
  <conditionalFormatting sqref="I17">
    <cfRule type="expression" dxfId="48" priority="30">
      <formula>$Z$21&gt;0</formula>
    </cfRule>
  </conditionalFormatting>
  <conditionalFormatting sqref="I18">
    <cfRule type="expression" dxfId="47" priority="31">
      <formula>$X$21&gt;0</formula>
    </cfRule>
    <cfRule type="expression" dxfId="46" priority="33">
      <formula>$AC$21&gt;0</formula>
    </cfRule>
  </conditionalFormatting>
  <conditionalFormatting sqref="I19">
    <cfRule type="expression" dxfId="45" priority="66">
      <formula>$AB$19&gt;0</formula>
    </cfRule>
  </conditionalFormatting>
  <conditionalFormatting sqref="I22">
    <cfRule type="expression" dxfId="44" priority="72">
      <formula>$AB$21=FALSE</formula>
    </cfRule>
  </conditionalFormatting>
  <conditionalFormatting sqref="I25">
    <cfRule type="expression" dxfId="43" priority="74">
      <formula>$AB$22=FALSE</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997B-948D-40B6-8F2B-E423DA506AF3}">
  <sheetPr codeName="Sheet5">
    <tabColor theme="9" tint="0.59999389629810485"/>
  </sheetPr>
  <dimension ref="A1:AK30"/>
  <sheetViews>
    <sheetView showGridLines="0" zoomScaleNormal="100" workbookViewId="0">
      <selection activeCell="A3" sqref="A3:J3"/>
    </sheetView>
  </sheetViews>
  <sheetFormatPr defaultColWidth="0" defaultRowHeight="15.75" zeroHeight="1" x14ac:dyDescent="0.5"/>
  <cols>
    <col min="1" max="1" width="5.3984375" customWidth="1"/>
    <col min="2" max="2" width="38.3984375" customWidth="1"/>
    <col min="3" max="3" width="9.86328125" customWidth="1"/>
    <col min="4" max="4" width="3.796875" customWidth="1"/>
    <col min="5" max="5" width="10.1328125" customWidth="1"/>
    <col min="6" max="6" width="5.73046875" customWidth="1"/>
    <col min="7" max="7" width="9.3984375" customWidth="1"/>
    <col min="8" max="8" width="2.1328125" customWidth="1"/>
    <col min="9" max="9" width="9.3984375" customWidth="1"/>
    <col min="10" max="10" width="1.86328125" customWidth="1"/>
    <col min="11" max="11" width="9.3984375" customWidth="1"/>
    <col min="12" max="12" width="1.86328125" customWidth="1"/>
    <col min="13" max="13" width="9.3984375" customWidth="1"/>
    <col min="14" max="14" width="3" style="193" customWidth="1"/>
    <col min="15" max="26" width="8.3984375" customWidth="1"/>
    <col min="27" max="27" width="3" customWidth="1"/>
    <col min="28" max="29" width="8.3984375" hidden="1" customWidth="1"/>
    <col min="30" max="30" width="15.86328125" hidden="1" customWidth="1"/>
    <col min="31" max="31" width="8.3984375" hidden="1" customWidth="1"/>
    <col min="32" max="32" width="3.3984375" hidden="1" customWidth="1"/>
    <col min="33" max="33" width="8.3984375" hidden="1" customWidth="1"/>
    <col min="34" max="34" width="3.3984375" hidden="1" customWidth="1"/>
    <col min="35" max="16384" width="8.3984375" hidden="1"/>
  </cols>
  <sheetData>
    <row r="1" spans="1:37" ht="101.25" customHeight="1" x14ac:dyDescent="0.55000000000000004">
      <c r="A1" s="147" t="s">
        <v>106</v>
      </c>
      <c r="B1" s="146"/>
      <c r="C1" s="146"/>
      <c r="D1" s="146"/>
      <c r="E1" s="146"/>
      <c r="F1" s="146"/>
      <c r="G1" s="146"/>
      <c r="H1" s="146"/>
      <c r="I1" s="146"/>
      <c r="J1" s="146"/>
    </row>
    <row r="2" spans="1:37" x14ac:dyDescent="0.5">
      <c r="A2" s="146"/>
      <c r="B2" s="146"/>
      <c r="C2" s="146"/>
      <c r="D2" s="146"/>
      <c r="E2" s="146"/>
      <c r="F2" s="146"/>
      <c r="G2" s="146"/>
      <c r="H2" s="146"/>
      <c r="I2" s="146"/>
      <c r="J2" s="146"/>
    </row>
    <row r="3" spans="1:37" ht="34.5" customHeight="1" x14ac:dyDescent="0.5">
      <c r="A3" s="325" t="s">
        <v>107</v>
      </c>
      <c r="B3" s="325"/>
      <c r="C3" s="325"/>
      <c r="D3" s="325"/>
      <c r="E3" s="325"/>
      <c r="F3" s="325"/>
      <c r="G3" s="325"/>
      <c r="H3" s="325"/>
      <c r="I3" s="325"/>
      <c r="J3" s="325"/>
    </row>
    <row r="4" spans="1:37" ht="18.75" customHeight="1" x14ac:dyDescent="0.5">
      <c r="AC4" s="13">
        <v>2</v>
      </c>
    </row>
    <row r="5" spans="1:37" ht="18.75" customHeight="1" x14ac:dyDescent="0.5"/>
    <row r="6" spans="1:37" s="6" customFormat="1" ht="33" customHeight="1" thickBot="1" x14ac:dyDescent="0.55000000000000004">
      <c r="A6" s="152" t="s">
        <v>396</v>
      </c>
      <c r="N6" s="194"/>
    </row>
    <row r="7" spans="1:37" ht="16.149999999999999" thickBot="1" x14ac:dyDescent="0.55000000000000004">
      <c r="O7" s="273" t="s">
        <v>108</v>
      </c>
      <c r="P7" s="274"/>
      <c r="Q7" s="274"/>
      <c r="R7" s="274"/>
      <c r="S7" s="274"/>
      <c r="T7" s="274"/>
      <c r="U7" s="274"/>
      <c r="V7" s="274"/>
      <c r="W7" s="274"/>
      <c r="X7" s="274"/>
      <c r="Y7" s="274"/>
      <c r="Z7" s="275"/>
    </row>
    <row r="8" spans="1:37" s="56" customFormat="1" ht="18" customHeight="1" x14ac:dyDescent="0.45">
      <c r="C8" s="179" t="s">
        <v>96</v>
      </c>
      <c r="E8" s="127" t="s">
        <v>109</v>
      </c>
      <c r="G8" s="128"/>
      <c r="H8" s="128"/>
      <c r="I8" s="128"/>
      <c r="J8" s="128"/>
      <c r="K8" s="128"/>
      <c r="L8" s="129"/>
      <c r="M8" s="128" t="s">
        <v>34</v>
      </c>
      <c r="N8" s="195"/>
      <c r="O8" s="326" t="s">
        <v>54</v>
      </c>
      <c r="P8" s="327"/>
      <c r="Q8" s="327"/>
      <c r="R8" s="327"/>
      <c r="S8" s="327"/>
      <c r="T8" s="327"/>
      <c r="U8" s="327"/>
      <c r="V8" s="327"/>
      <c r="W8" s="327"/>
      <c r="X8" s="327"/>
      <c r="Y8" s="327"/>
      <c r="Z8" s="328"/>
    </row>
    <row r="9" spans="1:37" ht="17.25" customHeight="1" x14ac:dyDescent="0.5">
      <c r="A9" s="4" t="s">
        <v>36</v>
      </c>
      <c r="B9" t="s">
        <v>73</v>
      </c>
      <c r="C9" s="178"/>
      <c r="D9" s="170"/>
      <c r="E9" s="180" t="str">
        <f>IFERROR(C9/$C$23,"")</f>
        <v/>
      </c>
      <c r="F9" s="170"/>
      <c r="G9" s="170"/>
      <c r="H9" s="170"/>
      <c r="I9" s="170"/>
      <c r="J9" s="170"/>
      <c r="K9" s="170"/>
      <c r="L9" s="170"/>
      <c r="M9" s="170"/>
      <c r="O9" s="329"/>
      <c r="P9" s="330"/>
      <c r="Q9" s="330"/>
      <c r="R9" s="330"/>
      <c r="S9" s="330"/>
      <c r="T9" s="330"/>
      <c r="U9" s="330"/>
      <c r="V9" s="330"/>
      <c r="W9" s="330"/>
      <c r="X9" s="330"/>
      <c r="Y9" s="330"/>
      <c r="Z9" s="331"/>
      <c r="AD9" s="32" t="s">
        <v>72</v>
      </c>
      <c r="AE9" s="32" cm="1">
        <f t="array" ref="AE9">IF(SUMPRODUCT(--ISNUMBER(FIND({"-","/","(",")","&lt;","&gt;","?","!","@","#","$","%","&amp;","*"},C9)))&gt;0,1,0)</f>
        <v>0</v>
      </c>
      <c r="AG9" s="32">
        <f>IF(ISNUMBER(FIND(".",C9)),1,0)</f>
        <v>0</v>
      </c>
      <c r="AI9" s="32">
        <f>IF(OR(C9="M",C11="M",C13="M",C15="M",C17="M",C19="M",C21="M"),1,0)</f>
        <v>0</v>
      </c>
      <c r="AK9" s="32">
        <f>IF(AND(ISTEXT(C9),C9&lt;&gt;"M",C9&lt;&gt;"NA"),1,0)</f>
        <v>0</v>
      </c>
    </row>
    <row r="10" spans="1:37" ht="17.25" customHeight="1" x14ac:dyDescent="0.5">
      <c r="A10" s="4"/>
      <c r="C10" s="170"/>
      <c r="D10" s="170"/>
      <c r="E10" s="180"/>
      <c r="F10" s="170"/>
      <c r="G10" s="170"/>
      <c r="H10" s="170"/>
      <c r="I10" s="170"/>
      <c r="J10" s="170"/>
      <c r="K10" s="170"/>
      <c r="L10" s="170"/>
      <c r="M10" s="170"/>
      <c r="N10" s="193" t="s">
        <v>98</v>
      </c>
      <c r="O10" s="264" t="s">
        <v>445</v>
      </c>
      <c r="P10" s="265"/>
      <c r="Q10" s="265"/>
      <c r="R10" s="265"/>
      <c r="S10" s="265"/>
      <c r="T10" s="265"/>
      <c r="U10" s="265"/>
      <c r="V10" s="265"/>
      <c r="W10" s="265"/>
      <c r="X10" s="265"/>
      <c r="Y10" s="265"/>
      <c r="Z10" s="266"/>
      <c r="AD10" s="32" t="s">
        <v>73</v>
      </c>
      <c r="AE10" s="32" cm="1">
        <f t="array" ref="AE10">IF(SUMPRODUCT(--ISNUMBER(FIND({"-","/","(",")","&lt;","&gt;","?","!","@","#","$","%","&amp;","*"},C11)))&gt;0,1,0)</f>
        <v>0</v>
      </c>
      <c r="AG10" s="32">
        <f>IF(ISNUMBER(FIND(".",C11)),1,0)</f>
        <v>0</v>
      </c>
      <c r="AI10" s="32">
        <f>IF(OR(C9="NA",C11="NA",C13="NA",C15="NA",C17="NA",C19="NA",C21="NA"),1,0)</f>
        <v>0</v>
      </c>
      <c r="AK10" s="32">
        <f>IF(AND(ISTEXT(C11),C11&lt;&gt;"M",C11&lt;&gt;"NA"),1,0)</f>
        <v>0</v>
      </c>
    </row>
    <row r="11" spans="1:37" ht="17.25" customHeight="1" x14ac:dyDescent="0.5">
      <c r="A11" s="4" t="s">
        <v>40</v>
      </c>
      <c r="B11" t="s">
        <v>75</v>
      </c>
      <c r="C11" s="178"/>
      <c r="D11" s="170"/>
      <c r="E11" s="180" t="str">
        <f t="shared" ref="E11:E19" si="0">IFERROR(C11/$C$23,"")</f>
        <v/>
      </c>
      <c r="F11" s="170"/>
      <c r="G11" s="170"/>
      <c r="H11" s="170"/>
      <c r="I11" s="170"/>
      <c r="J11" s="170"/>
      <c r="K11" s="170"/>
      <c r="L11" s="170"/>
      <c r="M11" s="170"/>
      <c r="N11" s="193" t="s">
        <v>98</v>
      </c>
      <c r="O11" s="264" t="s">
        <v>446</v>
      </c>
      <c r="P11" s="265"/>
      <c r="Q11" s="265"/>
      <c r="R11" s="265"/>
      <c r="S11" s="265"/>
      <c r="T11" s="265"/>
      <c r="U11" s="265"/>
      <c r="V11" s="265"/>
      <c r="W11" s="265"/>
      <c r="X11" s="265"/>
      <c r="Y11" s="265"/>
      <c r="Z11" s="266"/>
      <c r="AD11" s="32" t="s">
        <v>75</v>
      </c>
      <c r="AE11" s="32" cm="1">
        <f t="array" ref="AE11">IF(SUMPRODUCT(--ISNUMBER(FIND({"-","/","(",")","&lt;","&gt;","?","!","@","#","$","%","&amp;","*"},C13)))&gt;0,1,0)</f>
        <v>0</v>
      </c>
      <c r="AG11" s="32">
        <f>IF(ISNUMBER(FIND(".",C13)),1,0)</f>
        <v>0</v>
      </c>
      <c r="AI11" s="32" t="str">
        <f>IF(OR(C23="",M23=""),"",C23=M23)</f>
        <v/>
      </c>
      <c r="AK11" s="32">
        <f>IF(AND(ISTEXT(C13),C13&lt;&gt;"M",C13&lt;&gt;"NA"),1,0)</f>
        <v>0</v>
      </c>
    </row>
    <row r="12" spans="1:37" ht="17.25" customHeight="1" x14ac:dyDescent="0.5">
      <c r="A12" s="4"/>
      <c r="C12" s="170"/>
      <c r="D12" s="170"/>
      <c r="E12" s="180"/>
      <c r="F12" s="170"/>
      <c r="G12" s="170"/>
      <c r="H12" s="170"/>
      <c r="I12" s="170"/>
      <c r="J12" s="170"/>
      <c r="K12" s="170"/>
      <c r="L12" s="170"/>
      <c r="M12" s="170"/>
      <c r="N12" s="193" t="s">
        <v>98</v>
      </c>
      <c r="O12" s="199" t="s">
        <v>453</v>
      </c>
      <c r="P12" s="200"/>
      <c r="Q12" s="200"/>
      <c r="R12" s="200"/>
      <c r="S12" s="200"/>
      <c r="T12" s="200"/>
      <c r="U12" s="200"/>
      <c r="V12" s="200"/>
      <c r="W12" s="200"/>
      <c r="X12" s="200"/>
      <c r="Y12" s="200"/>
      <c r="Z12" s="201"/>
      <c r="AD12" s="32" t="s">
        <v>76</v>
      </c>
      <c r="AE12" s="32" cm="1">
        <f t="array" ref="AE12">IF(SUMPRODUCT(--ISNUMBER(FIND({"-","/","(",")","&lt;","&gt;","?","!","@","#","$","%","&amp;","*"},C15)))&gt;0,1,0)</f>
        <v>0</v>
      </c>
      <c r="AG12" s="32">
        <f>IF(ISNUMBER(FIND(".",C15)),1,0)</f>
        <v>0</v>
      </c>
      <c r="AK12" s="32">
        <f>IF(AND(ISTEXT(C15),C15&lt;&gt;"M",C15&lt;&gt;"NA"),1,0)</f>
        <v>0</v>
      </c>
    </row>
    <row r="13" spans="1:37" ht="17.25" customHeight="1" x14ac:dyDescent="0.5">
      <c r="A13" s="4" t="s">
        <v>42</v>
      </c>
      <c r="B13" t="s">
        <v>76</v>
      </c>
      <c r="C13" s="178"/>
      <c r="D13" s="170"/>
      <c r="E13" s="180" t="str">
        <f t="shared" si="0"/>
        <v/>
      </c>
      <c r="F13" s="170"/>
      <c r="G13" s="170"/>
      <c r="H13" s="170"/>
      <c r="I13" s="170"/>
      <c r="J13" s="170"/>
      <c r="K13" s="170"/>
      <c r="L13" s="170"/>
      <c r="M13" s="170"/>
      <c r="N13" s="193" t="s">
        <v>98</v>
      </c>
      <c r="O13" s="295" t="s">
        <v>475</v>
      </c>
      <c r="P13" s="296"/>
      <c r="Q13" s="296"/>
      <c r="R13" s="296"/>
      <c r="S13" s="296"/>
      <c r="T13" s="296"/>
      <c r="U13" s="296"/>
      <c r="V13" s="296"/>
      <c r="W13" s="296"/>
      <c r="X13" s="296"/>
      <c r="Y13" s="296"/>
      <c r="Z13" s="297"/>
      <c r="AD13" s="32" t="s">
        <v>78</v>
      </c>
      <c r="AE13" s="32" cm="1">
        <f t="array" ref="AE13">IF(SUMPRODUCT(--ISNUMBER(FIND({"-","/","(",")","&lt;","&gt;","?","!","@","#","$","%","&amp;","*"},C17)))&gt;0,1,0)</f>
        <v>0</v>
      </c>
      <c r="AG13" s="32">
        <f>IF(ISNUMBER(FIND(".",C17)),1,0)</f>
        <v>0</v>
      </c>
      <c r="AK13" s="32">
        <f>IF(AND(ISTEXT(C17),C17&lt;&gt;"M",C17&lt;&gt;"NA"),1,0)</f>
        <v>0</v>
      </c>
    </row>
    <row r="14" spans="1:37" ht="17.25" customHeight="1" x14ac:dyDescent="0.5">
      <c r="A14" s="4"/>
      <c r="C14" s="170"/>
      <c r="D14" s="170"/>
      <c r="E14" s="180"/>
      <c r="F14" s="170"/>
      <c r="G14" s="170"/>
      <c r="H14" s="170"/>
      <c r="I14" s="170"/>
      <c r="J14" s="170"/>
      <c r="K14" s="170"/>
      <c r="L14" s="170"/>
      <c r="M14" s="170"/>
      <c r="O14" s="295"/>
      <c r="P14" s="296"/>
      <c r="Q14" s="296"/>
      <c r="R14" s="296"/>
      <c r="S14" s="296"/>
      <c r="T14" s="296"/>
      <c r="U14" s="296"/>
      <c r="V14" s="296"/>
      <c r="W14" s="296"/>
      <c r="X14" s="296"/>
      <c r="Y14" s="296"/>
      <c r="Z14" s="297"/>
      <c r="AD14" s="32" t="s">
        <v>79</v>
      </c>
      <c r="AE14" s="32" cm="1">
        <f t="array" ref="AE14">IF(SUMPRODUCT(--ISNUMBER(FIND({"-","/","(",")","&lt;","&gt;","?","!","@","#","$","%","&amp;","*"},C19)))&gt;0,1,0)</f>
        <v>0</v>
      </c>
      <c r="AG14" s="32">
        <f>IF(ISNUMBER(FIND(".",C19)),1,0)</f>
        <v>0</v>
      </c>
      <c r="AK14" s="32">
        <f>IF(AND(ISTEXT(C19),C19&lt;&gt;"M",C19&lt;&gt;"NA"),1,0)</f>
        <v>0</v>
      </c>
    </row>
    <row r="15" spans="1:37" ht="17.25" customHeight="1" x14ac:dyDescent="0.5">
      <c r="A15" s="4" t="s">
        <v>57</v>
      </c>
      <c r="B15" t="s">
        <v>72</v>
      </c>
      <c r="C15" s="178"/>
      <c r="D15" s="170"/>
      <c r="E15" s="180" t="str">
        <f t="shared" si="0"/>
        <v/>
      </c>
      <c r="F15" s="170"/>
      <c r="G15" s="170"/>
      <c r="H15" s="170"/>
      <c r="I15" s="170"/>
      <c r="J15" s="170"/>
      <c r="K15" s="170"/>
      <c r="L15" s="170"/>
      <c r="M15" s="170"/>
      <c r="O15" s="295"/>
      <c r="P15" s="296"/>
      <c r="Q15" s="296"/>
      <c r="R15" s="296"/>
      <c r="S15" s="296"/>
      <c r="T15" s="296"/>
      <c r="U15" s="296"/>
      <c r="V15" s="296"/>
      <c r="W15" s="296"/>
      <c r="X15" s="296"/>
      <c r="Y15" s="296"/>
      <c r="Z15" s="297"/>
      <c r="AD15" s="32" t="s">
        <v>81</v>
      </c>
      <c r="AE15" s="32" cm="1">
        <f t="array" ref="AE15">IF(SUMPRODUCT(--ISNUMBER(FIND({"-","/","(",")","&lt;","&gt;","?","!","@","#","$","%","&amp;","*"},C21)))&gt;0,1,0)</f>
        <v>0</v>
      </c>
      <c r="AG15" s="32">
        <f>IF(ISNUMBER(FIND(".",C21)),1,0)</f>
        <v>0</v>
      </c>
      <c r="AK15" s="32">
        <f>IF(AND(ISTEXT(C21),C21&lt;&gt;"M",C21&lt;&gt;"NA"),1,0)</f>
        <v>0</v>
      </c>
    </row>
    <row r="16" spans="1:37" ht="17.25" customHeight="1" x14ac:dyDescent="0.5">
      <c r="A16" s="4"/>
      <c r="C16" s="170"/>
      <c r="D16" s="170"/>
      <c r="E16" s="180"/>
      <c r="F16" s="170"/>
      <c r="G16" s="170"/>
      <c r="H16" s="170"/>
      <c r="I16" s="170"/>
      <c r="J16" s="170"/>
      <c r="K16" s="170"/>
      <c r="L16" s="170"/>
      <c r="M16" s="170"/>
      <c r="N16" s="193" t="s">
        <v>98</v>
      </c>
      <c r="O16" s="295" t="s">
        <v>460</v>
      </c>
      <c r="P16" s="296"/>
      <c r="Q16" s="296"/>
      <c r="R16" s="296"/>
      <c r="S16" s="296"/>
      <c r="T16" s="296"/>
      <c r="U16" s="296"/>
      <c r="V16" s="296"/>
      <c r="W16" s="296"/>
      <c r="X16" s="296"/>
      <c r="Y16" s="296"/>
      <c r="Z16" s="297"/>
      <c r="AE16" s="32">
        <f>SUM(AE9:AE15)</f>
        <v>0</v>
      </c>
      <c r="AG16" s="32">
        <f>SUM(AG9:AG15)</f>
        <v>0</v>
      </c>
      <c r="AK16" s="32">
        <f>SUM(AK9:AK15)</f>
        <v>0</v>
      </c>
    </row>
    <row r="17" spans="1:37" ht="17.25" customHeight="1" x14ac:dyDescent="0.5">
      <c r="A17" s="4" t="s">
        <v>59</v>
      </c>
      <c r="B17" t="s">
        <v>78</v>
      </c>
      <c r="C17" s="178"/>
      <c r="D17" s="170"/>
      <c r="E17" s="180" t="str">
        <f t="shared" si="0"/>
        <v/>
      </c>
      <c r="F17" s="170"/>
      <c r="G17" s="170"/>
      <c r="H17" s="170"/>
      <c r="I17" s="170"/>
      <c r="J17" s="170"/>
      <c r="K17" s="170"/>
      <c r="L17" s="170"/>
      <c r="M17" s="170"/>
      <c r="O17" s="295"/>
      <c r="P17" s="296"/>
      <c r="Q17" s="296"/>
      <c r="R17" s="296"/>
      <c r="S17" s="296"/>
      <c r="T17" s="296"/>
      <c r="U17" s="296"/>
      <c r="V17" s="296"/>
      <c r="W17" s="296"/>
      <c r="X17" s="296"/>
      <c r="Y17" s="296"/>
      <c r="Z17" s="297"/>
    </row>
    <row r="18" spans="1:37" ht="17.25" customHeight="1" x14ac:dyDescent="0.5">
      <c r="A18" s="4"/>
      <c r="C18" s="170"/>
      <c r="D18" s="170"/>
      <c r="E18" s="180"/>
      <c r="F18" s="170"/>
      <c r="G18" s="170"/>
      <c r="H18" s="170"/>
      <c r="I18" s="170"/>
      <c r="J18" s="170"/>
      <c r="K18" s="170"/>
      <c r="L18" s="170"/>
      <c r="M18" s="170"/>
      <c r="N18" s="193" t="s">
        <v>98</v>
      </c>
      <c r="O18" s="227" t="s">
        <v>464</v>
      </c>
      <c r="P18" s="228"/>
      <c r="Q18" s="228"/>
      <c r="R18" s="228"/>
      <c r="S18" s="228"/>
      <c r="T18" s="228"/>
      <c r="U18" s="228"/>
      <c r="V18" s="228"/>
      <c r="W18" s="228"/>
      <c r="X18" s="228"/>
      <c r="Y18" s="228"/>
      <c r="Z18" s="229"/>
      <c r="AD18" s="34" t="s">
        <v>110</v>
      </c>
      <c r="AE18" s="7"/>
      <c r="AF18" s="34" t="s">
        <v>111</v>
      </c>
      <c r="AG18" s="7"/>
      <c r="AH18" s="34" t="s">
        <v>112</v>
      </c>
      <c r="AI18" s="32"/>
      <c r="AK18" s="32">
        <f>IF(OR(G23="M",I23="M",K23="M"),1,0)</f>
        <v>0</v>
      </c>
    </row>
    <row r="19" spans="1:37" ht="17.25" customHeight="1" x14ac:dyDescent="0.5">
      <c r="A19" s="4" t="s">
        <v>61</v>
      </c>
      <c r="B19" t="s">
        <v>81</v>
      </c>
      <c r="C19" s="178"/>
      <c r="D19" s="170"/>
      <c r="E19" s="180" t="str">
        <f t="shared" si="0"/>
        <v/>
      </c>
      <c r="F19" s="170"/>
      <c r="G19" s="170"/>
      <c r="H19" s="170"/>
      <c r="I19" s="170"/>
      <c r="J19" s="170"/>
      <c r="K19" s="170"/>
      <c r="L19" s="170"/>
      <c r="M19" s="170"/>
      <c r="O19" s="233"/>
      <c r="P19" s="234"/>
      <c r="Q19" s="234"/>
      <c r="R19" s="234"/>
      <c r="S19" s="234"/>
      <c r="T19" s="234"/>
      <c r="U19" s="234"/>
      <c r="V19" s="234"/>
      <c r="W19" s="234"/>
      <c r="X19" s="234"/>
      <c r="Y19" s="234"/>
      <c r="Z19" s="235"/>
      <c r="AC19" t="s">
        <v>113</v>
      </c>
      <c r="AD19" s="32" cm="1">
        <f t="array" ref="AD19">IF(SUMPRODUCT(--ISNUMBER(FIND({"-","/","(",")","&lt;","&gt;","?","!","@","#","$","%","&amp;","*"},G23)))&gt;0,1,0)</f>
        <v>0</v>
      </c>
      <c r="AF19" s="32" cm="1">
        <f t="array" ref="AF19">IF(SUMPRODUCT(--ISNUMBER(FIND({"-","/","(",")","&lt;","&gt;","?","!","@","#","$","%","&amp;","*"},I23)))&gt;0,1,0)</f>
        <v>0</v>
      </c>
      <c r="AH19" s="32" cm="1">
        <f t="array" ref="AH19">IF(SUMPRODUCT(--ISNUMBER(FIND({"-","/","(",")","&lt;","&gt;","?","!","@","#","$","%","&amp;","*"},K23)))&gt;0,1,0)</f>
        <v>0</v>
      </c>
      <c r="AI19" s="32"/>
      <c r="AJ19" s="32">
        <f>SUM(AD19+AF19+AH19)</f>
        <v>0</v>
      </c>
      <c r="AK19" s="32">
        <f>IF(OR(G23="NA",I23="NA",K23="NA"),1,0)</f>
        <v>0</v>
      </c>
    </row>
    <row r="20" spans="1:37" ht="17.25" customHeight="1" x14ac:dyDescent="0.5">
      <c r="A20" s="4"/>
      <c r="C20" s="170"/>
      <c r="D20" s="170"/>
      <c r="E20" s="180"/>
      <c r="F20" s="170"/>
      <c r="G20" s="170"/>
      <c r="H20" s="170"/>
      <c r="I20" s="170"/>
      <c r="J20" s="170"/>
      <c r="K20" s="170"/>
      <c r="L20" s="170"/>
      <c r="M20" s="170"/>
      <c r="O20" s="36"/>
      <c r="R20" s="36"/>
      <c r="S20" s="36"/>
      <c r="T20" s="36"/>
      <c r="U20" s="36"/>
      <c r="V20" s="36"/>
      <c r="W20" s="36"/>
      <c r="X20" s="36"/>
      <c r="Y20" s="36"/>
      <c r="Z20" s="36"/>
      <c r="AC20" t="s">
        <v>114</v>
      </c>
      <c r="AD20" s="32">
        <f>IF(ISNUMBER(FIND(".",G23)),1,0)</f>
        <v>0</v>
      </c>
      <c r="AF20" s="32">
        <f t="shared" ref="AF20:AH20" si="1">IF(ISNUMBER(FIND(".",I23)),1,0)</f>
        <v>0</v>
      </c>
      <c r="AH20" s="32">
        <f t="shared" si="1"/>
        <v>0</v>
      </c>
      <c r="AI20" s="32"/>
      <c r="AJ20" s="32">
        <f t="shared" ref="AJ20:AJ21" si="2">SUM(AD20+AF20+AH20)</f>
        <v>0</v>
      </c>
    </row>
    <row r="21" spans="1:37" ht="17.25" customHeight="1" x14ac:dyDescent="0.5">
      <c r="A21" s="4" t="s">
        <v>82</v>
      </c>
      <c r="B21" t="s">
        <v>79</v>
      </c>
      <c r="C21" s="178"/>
      <c r="D21" s="170"/>
      <c r="E21" s="180" t="str">
        <f>IFERROR(C21/$C$23,"")</f>
        <v/>
      </c>
      <c r="F21" s="170"/>
      <c r="G21" s="170"/>
      <c r="H21" s="170"/>
      <c r="I21" s="170"/>
      <c r="J21" s="170"/>
      <c r="K21" s="170"/>
      <c r="L21" s="170"/>
      <c r="M21" s="170"/>
      <c r="O21" s="36"/>
      <c r="R21" s="36"/>
      <c r="S21" s="36"/>
      <c r="T21" s="36"/>
      <c r="U21" s="36"/>
      <c r="V21" s="36"/>
      <c r="W21" s="36"/>
      <c r="X21" s="36"/>
      <c r="Y21" s="36"/>
      <c r="Z21" s="36"/>
      <c r="AC21" t="s">
        <v>115</v>
      </c>
      <c r="AD21" s="32">
        <f>IF(AND(ISTEXT(G23),G23&lt;&gt;"M",G23&lt;&gt;"NA"),1,0)</f>
        <v>0</v>
      </c>
      <c r="AF21" s="32">
        <f t="shared" ref="AF21:AH21" si="3">IF(AND(ISTEXT(I23),I23&lt;&gt;"M",I23&lt;&gt;"NA"),1,0)</f>
        <v>0</v>
      </c>
      <c r="AH21" s="32">
        <f t="shared" si="3"/>
        <v>0</v>
      </c>
      <c r="AI21" s="32"/>
      <c r="AJ21" s="32">
        <f t="shared" si="2"/>
        <v>0</v>
      </c>
    </row>
    <row r="22" spans="1:37" ht="17.25" customHeight="1" x14ac:dyDescent="0.5">
      <c r="C22" s="170"/>
      <c r="D22" s="170"/>
      <c r="E22" s="180"/>
      <c r="F22" s="170"/>
      <c r="G22" s="179" t="s">
        <v>110</v>
      </c>
      <c r="H22" s="179"/>
      <c r="I22" s="179" t="s">
        <v>111</v>
      </c>
      <c r="J22" s="179"/>
      <c r="K22" s="179" t="s">
        <v>112</v>
      </c>
      <c r="L22" s="170"/>
      <c r="M22" s="170"/>
    </row>
    <row r="23" spans="1:37" ht="17.25" customHeight="1" x14ac:dyDescent="0.5">
      <c r="B23" s="151" t="s">
        <v>44</v>
      </c>
      <c r="C23" s="170" t="str">
        <f>IF(OR(C9="",C11="",C13="",C15="",C17="",C19="",C21=""),"",IFERROR(SUM(SUBSTITUTE(SUBSTITUTE(LOWER(C9),"m",0),"M",0)+SUBSTITUTE(SUBSTITUTE(LOWER(C11),"m",0),"M",0)+SUBSTITUTE(SUBSTITUTE(LOWER(C13),"m",0),"M",0)+SUBSTITUTE(SUBSTITUTE(LOWER(C15),"m",0),"M",0),SUBSTITUTE(SUBSTITUTE(LOWER(C17),"m",0),"M",0)+SUBSTITUTE(SUBSTITUTE(LOWER(C19),"m",0),"M",0)+SUBSTITUTE(SUBSTITUTE(LOWER(C21),"m",0),"M",0)),"ERROR"))</f>
        <v/>
      </c>
      <c r="D23" s="170"/>
      <c r="E23" s="180" t="str">
        <f>IFERROR(C23/(C9+C11+C13+C15+C17+C19+C21),"")</f>
        <v/>
      </c>
      <c r="F23" s="170"/>
      <c r="G23" s="182"/>
      <c r="H23" s="183"/>
      <c r="I23" s="184"/>
      <c r="J23" s="185"/>
      <c r="K23" s="186"/>
      <c r="L23" s="181"/>
      <c r="M23" s="4" t="str">
        <f>IF(OR(G23="",I23="",K23=""),"",IFERROR(SUM(SUBSTITUTE(SUBSTITUTE(LOWER(G23),"m",0),"M",0)+SUBSTITUTE(SUBSTITUTE(LOWER(I23),"m",0),"M",0)+SUBSTITUTE(SUBSTITUTE(LOWER(K23),"m",0),"M",0)),"ERROR"))</f>
        <v/>
      </c>
    </row>
    <row r="24" spans="1:37" x14ac:dyDescent="0.5">
      <c r="C24" s="6"/>
      <c r="D24" s="6"/>
      <c r="E24" s="6"/>
      <c r="F24" s="6"/>
      <c r="I24" s="187"/>
      <c r="L24" s="7"/>
      <c r="M24" s="7"/>
    </row>
    <row r="25" spans="1:37" x14ac:dyDescent="0.5">
      <c r="C25" s="6"/>
      <c r="D25" s="6"/>
      <c r="E25" s="97" t="s">
        <v>109</v>
      </c>
      <c r="F25" s="6"/>
      <c r="G25" s="188" t="str">
        <f>IFERROR(G23/$M$23,"")</f>
        <v/>
      </c>
      <c r="H25" s="188"/>
      <c r="I25" s="188" t="str">
        <f>IFERROR(I23/$M$23,"")</f>
        <v/>
      </c>
      <c r="J25" s="188"/>
      <c r="K25" s="188" t="str">
        <f>IFERROR(K23/$M$23,"")</f>
        <v/>
      </c>
      <c r="L25" s="7"/>
      <c r="M25" s="98" t="str">
        <f>IFERROR(M23/C23,"")</f>
        <v/>
      </c>
    </row>
    <row r="26" spans="1:37" x14ac:dyDescent="0.5">
      <c r="C26" s="6"/>
      <c r="D26" s="6"/>
      <c r="E26" s="6"/>
      <c r="F26" s="6"/>
      <c r="L26" s="7"/>
      <c r="M26" s="7"/>
    </row>
    <row r="27" spans="1:37" x14ac:dyDescent="0.5">
      <c r="A27" s="130" t="s">
        <v>20</v>
      </c>
    </row>
    <row r="29" spans="1:37" ht="14.25" hidden="1" customHeight="1" x14ac:dyDescent="0.5"/>
    <row r="30" spans="1:37" x14ac:dyDescent="0.5"/>
  </sheetData>
  <sheetProtection sheet="1" formatCells="0" formatColumns="0" formatRows="0" selectLockedCells="1"/>
  <mergeCells count="9">
    <mergeCell ref="O18:Z19"/>
    <mergeCell ref="O13:Z15"/>
    <mergeCell ref="O16:Z17"/>
    <mergeCell ref="A3:J3"/>
    <mergeCell ref="O7:Z7"/>
    <mergeCell ref="O8:Z9"/>
    <mergeCell ref="O10:Z10"/>
    <mergeCell ref="O11:Z11"/>
    <mergeCell ref="O12:Z12"/>
  </mergeCells>
  <conditionalFormatting sqref="A6:M22 B23:M23 A24:M25">
    <cfRule type="expression" priority="12">
      <formula>$AC$4=1</formula>
    </cfRule>
  </conditionalFormatting>
  <conditionalFormatting sqref="A6:M25 O6:Z17 O18 O20:Z25">
    <cfRule type="expression" dxfId="42" priority="11">
      <formula>$AC$4=2</formula>
    </cfRule>
  </conditionalFormatting>
  <conditionalFormatting sqref="C9">
    <cfRule type="expression" dxfId="41" priority="1">
      <formula>LOWER(C9)="m"</formula>
    </cfRule>
    <cfRule type="expression" dxfId="40" priority="2">
      <formula>C9="NA"</formula>
    </cfRule>
    <cfRule type="expression" dxfId="39" priority="3">
      <formula>ISNUMBER(FIND("/()&lt;&gt;?!@#$%&amp;*",C6))</formula>
    </cfRule>
    <cfRule type="expression" dxfId="38" priority="4">
      <formula>ISNUMBER(FIND(".",C9))</formula>
    </cfRule>
    <cfRule type="expression" dxfId="37" priority="5">
      <formula>C9&lt;0</formula>
    </cfRule>
  </conditionalFormatting>
  <conditionalFormatting sqref="C11 C13 C15 C17 C19 C21">
    <cfRule type="expression" dxfId="36" priority="22">
      <formula>LOWER(C11)="m"</formula>
    </cfRule>
    <cfRule type="expression" dxfId="35" priority="23">
      <formula>C11="NA"</formula>
    </cfRule>
    <cfRule type="expression" dxfId="34" priority="24">
      <formula>ISNUMBER(FIND("/()&lt;&gt;?!@#$%&amp;*",C8))</formula>
    </cfRule>
    <cfRule type="expression" dxfId="33" priority="25">
      <formula>ISNUMBER(FIND(".",C11))</formula>
    </cfRule>
    <cfRule type="expression" dxfId="32" priority="26">
      <formula>C11&lt;0</formula>
    </cfRule>
  </conditionalFormatting>
  <conditionalFormatting sqref="G23 I23 K23">
    <cfRule type="expression" dxfId="31" priority="17">
      <formula>LOWER(G23)="m"</formula>
    </cfRule>
    <cfRule type="expression" dxfId="30" priority="18">
      <formula>ISNUMBER(FIND(".",G23))</formula>
    </cfRule>
    <cfRule type="expression" dxfId="29" priority="19">
      <formula>ISNUMBER(FIND("/()&lt;&gt;?!@#$%&amp;*",G23))</formula>
    </cfRule>
    <cfRule type="expression" dxfId="28" priority="20">
      <formula>G23="NA"</formula>
    </cfRule>
    <cfRule type="expression" dxfId="27" priority="21">
      <formula>G36&lt;0</formula>
    </cfRule>
  </conditionalFormatting>
  <conditionalFormatting sqref="M25">
    <cfRule type="expression" dxfId="26" priority="27">
      <formula>IF(M25="","",M25&lt;&gt;100%)</formula>
    </cfRule>
  </conditionalFormatting>
  <conditionalFormatting sqref="O10">
    <cfRule type="expression" dxfId="25" priority="29">
      <formula>OR($C$9&lt;0,$C$11&lt;0,$C$13&lt;0,$C$15&lt;0,$C$17&lt;0,$C$19&lt;0,$C$21&lt;0,$G$23&lt;0,$I$23&lt;0,$K$23&lt;0)</formula>
    </cfRule>
  </conditionalFormatting>
  <conditionalFormatting sqref="O11">
    <cfRule type="expression" dxfId="24" priority="16">
      <formula>OR($AG$16&gt;0,$AJ$20&gt;0)</formula>
    </cfRule>
  </conditionalFormatting>
  <conditionalFormatting sqref="O12">
    <cfRule type="expression" dxfId="23" priority="14">
      <formula>OR($AK$16&gt;0,$AJ$21&gt;0)</formula>
    </cfRule>
    <cfRule type="expression" dxfId="22" priority="105">
      <formula>OR($AE$16&gt;0,$AJ$19&gt;0)</formula>
    </cfRule>
  </conditionalFormatting>
  <conditionalFormatting sqref="O13 C23 M23">
    <cfRule type="expression" dxfId="21" priority="34">
      <formula>AND($C$23&lt;&gt;"", $M$23&lt;&gt;"",$C$23&lt;&gt;$M$23)</formula>
    </cfRule>
  </conditionalFormatting>
  <conditionalFormatting sqref="O16">
    <cfRule type="expression" dxfId="20" priority="13">
      <formula>OR(AI10&gt;0,AK19&gt;0)</formula>
    </cfRule>
  </conditionalFormatting>
  <conditionalFormatting sqref="O18">
    <cfRule type="expression" dxfId="19" priority="107">
      <formula>OR(AI9&gt;0,AK18&gt;0)</formula>
    </cfRule>
  </conditionalFormatting>
  <pageMargins left="0.7" right="0.7" top="0.75" bottom="0.75" header="0.3" footer="0.3"/>
  <pageSetup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Option Button 4">
              <controlPr defaultSize="0" autoFill="0" autoLine="0" autoPict="0">
                <anchor moveWithCells="1">
                  <from>
                    <xdr:col>1</xdr:col>
                    <xdr:colOff>2181225</xdr:colOff>
                    <xdr:row>3</xdr:row>
                    <xdr:rowOff>47625</xdr:rowOff>
                  </from>
                  <to>
                    <xdr:col>2</xdr:col>
                    <xdr:colOff>161925</xdr:colOff>
                    <xdr:row>4</xdr:row>
                    <xdr:rowOff>161925</xdr:rowOff>
                  </to>
                </anchor>
              </controlPr>
            </control>
          </mc:Choice>
        </mc:AlternateContent>
        <mc:AlternateContent xmlns:mc="http://schemas.openxmlformats.org/markup-compatibility/2006">
          <mc:Choice Requires="x14">
            <control shapeId="5125" r:id="rId5" name="Option Button 5">
              <controlPr defaultSize="0" autoFill="0" autoLine="0" autoPict="0">
                <anchor moveWithCells="1">
                  <from>
                    <xdr:col>2</xdr:col>
                    <xdr:colOff>495300</xdr:colOff>
                    <xdr:row>3</xdr:row>
                    <xdr:rowOff>38100</xdr:rowOff>
                  </from>
                  <to>
                    <xdr:col>4</xdr:col>
                    <xdr:colOff>209550</xdr:colOff>
                    <xdr:row>4</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509A-1063-43B0-962D-821927A77658}">
  <sheetPr codeName="Sheet6">
    <tabColor theme="9" tint="0.59999389629810485"/>
  </sheetPr>
  <dimension ref="A1:AI36"/>
  <sheetViews>
    <sheetView showGridLines="0" zoomScaleNormal="100" workbookViewId="0">
      <selection activeCell="B3" sqref="B3"/>
    </sheetView>
  </sheetViews>
  <sheetFormatPr defaultColWidth="0" defaultRowHeight="14.25" zeroHeight="1" x14ac:dyDescent="0.45"/>
  <cols>
    <col min="1" max="1" width="13.46484375" style="148" customWidth="1"/>
    <col min="2" max="2" width="29.06640625" customWidth="1"/>
    <col min="3" max="3" width="7.1328125" customWidth="1"/>
    <col min="4" max="4" width="15.06640625" customWidth="1"/>
    <col min="5" max="5" width="2.86328125" customWidth="1"/>
    <col min="6" max="6" width="12.3984375" customWidth="1"/>
    <col min="7" max="7" width="3" customWidth="1"/>
    <col min="8" max="8" width="8.3984375" customWidth="1"/>
    <col min="9" max="9" width="1.3984375" customWidth="1"/>
    <col min="10" max="10" width="8.3984375" customWidth="1"/>
    <col min="11" max="18" width="9.3984375" customWidth="1"/>
    <col min="19" max="19" width="9.9296875" customWidth="1"/>
    <col min="20" max="20" width="3" customWidth="1"/>
    <col min="21" max="24" width="8.3984375" hidden="1" customWidth="1"/>
    <col min="25" max="25" width="10.3984375" hidden="1" customWidth="1"/>
    <col min="26" max="26" width="2.3984375" hidden="1" customWidth="1"/>
    <col min="27" max="27" width="10.3984375" hidden="1" customWidth="1"/>
    <col min="28" max="28" width="2.3984375" hidden="1" customWidth="1"/>
    <col min="29" max="29" width="8.3984375" hidden="1" customWidth="1"/>
    <col min="30" max="30" width="2.86328125" hidden="1" customWidth="1"/>
    <col min="31" max="34" width="8.3984375" hidden="1" customWidth="1"/>
    <col min="35" max="35" width="13.59765625" hidden="1" customWidth="1"/>
    <col min="36" max="16384" width="8.3984375" hidden="1"/>
  </cols>
  <sheetData>
    <row r="1" spans="1:35" ht="96" customHeight="1" x14ac:dyDescent="0.55000000000000004">
      <c r="A1" s="147" t="s">
        <v>116</v>
      </c>
    </row>
    <row r="2" spans="1:35" ht="30.75" customHeight="1" x14ac:dyDescent="0.45">
      <c r="A2" s="154" t="s">
        <v>123</v>
      </c>
    </row>
    <row r="3" spans="1:35" ht="21.75" customHeight="1" x14ac:dyDescent="0.45">
      <c r="A3" s="192" t="s">
        <v>391</v>
      </c>
      <c r="B3" s="54"/>
      <c r="C3" s="189" t="s">
        <v>390</v>
      </c>
      <c r="D3" s="338"/>
      <c r="E3" s="339"/>
      <c r="F3" s="340"/>
      <c r="H3" s="341" t="s">
        <v>124</v>
      </c>
      <c r="I3" s="341"/>
      <c r="J3" s="341"/>
      <c r="K3" s="341"/>
      <c r="L3" s="341"/>
      <c r="M3" s="341"/>
      <c r="N3" s="341"/>
      <c r="O3" s="341"/>
      <c r="P3" s="341"/>
      <c r="Q3" s="341"/>
      <c r="R3" s="341"/>
      <c r="S3" s="341"/>
      <c r="AA3" s="32" t="s">
        <v>117</v>
      </c>
      <c r="AB3" s="32"/>
      <c r="AC3" s="32" t="s">
        <v>118</v>
      </c>
      <c r="AD3" s="32"/>
      <c r="AE3" s="32" t="s">
        <v>119</v>
      </c>
      <c r="AF3" s="32" t="s">
        <v>120</v>
      </c>
      <c r="AG3" s="32" t="s">
        <v>121</v>
      </c>
      <c r="AH3" s="32"/>
      <c r="AI3" s="32"/>
    </row>
    <row r="4" spans="1:35" ht="12.85" customHeight="1" x14ac:dyDescent="0.45">
      <c r="H4" s="167"/>
      <c r="I4" s="167"/>
      <c r="J4" s="167"/>
      <c r="K4" s="167"/>
      <c r="L4" s="167"/>
      <c r="M4" s="167"/>
      <c r="N4" s="167"/>
      <c r="O4" s="167"/>
      <c r="P4" s="167"/>
      <c r="Q4" s="167"/>
      <c r="R4" s="167"/>
      <c r="S4" s="167"/>
      <c r="AA4" s="59">
        <f ca="1">TODAY()</f>
        <v>45831</v>
      </c>
      <c r="AB4" s="32"/>
      <c r="AC4" s="32">
        <f ca="1">YEAR(TODAY())</f>
        <v>2025</v>
      </c>
      <c r="AD4" s="32"/>
      <c r="AE4" s="32">
        <f ca="1">YEAR(TODAY())-1</f>
        <v>2024</v>
      </c>
      <c r="AF4" s="32">
        <f ca="1">YEAR(TODAY())-2</f>
        <v>2023</v>
      </c>
      <c r="AG4" s="32">
        <f ca="1">YEAR(TODAY())-3</f>
        <v>2022</v>
      </c>
      <c r="AH4" s="32"/>
      <c r="AI4" s="32" t="str">
        <f ca="1">IF(AND(YEAR(B3)&gt;=AG4,YEAR(B3)&lt;=AC4,YEAR(D3)&gt;=AG4,YEAR(D3)&lt;=AC4), "Within range", "Outside range")</f>
        <v>Outside range</v>
      </c>
    </row>
    <row r="5" spans="1:35" ht="16.149999999999999" thickBot="1" x14ac:dyDescent="0.55000000000000004">
      <c r="A5" s="28" t="s">
        <v>125</v>
      </c>
      <c r="B5" s="26" t="s">
        <v>126</v>
      </c>
      <c r="C5" s="26"/>
      <c r="D5" s="26"/>
      <c r="Y5" s="59" t="str">
        <f>IF(B3="","",EDATE(B3,12)-1)</f>
        <v/>
      </c>
      <c r="Z5" s="32"/>
      <c r="AA5" s="32" t="s">
        <v>122</v>
      </c>
    </row>
    <row r="6" spans="1:35" ht="16.149999999999999" thickBot="1" x14ac:dyDescent="0.55000000000000004">
      <c r="A6" s="1"/>
      <c r="H6" s="273" t="s">
        <v>127</v>
      </c>
      <c r="I6" s="274"/>
      <c r="J6" s="274"/>
      <c r="K6" s="274"/>
      <c r="L6" s="274"/>
      <c r="M6" s="274"/>
      <c r="N6" s="274"/>
      <c r="O6" s="274"/>
      <c r="P6" s="274"/>
      <c r="Q6" s="274"/>
      <c r="R6" s="274"/>
      <c r="S6" s="275"/>
      <c r="Y6" s="32" t="e">
        <f>D3-Y5</f>
        <v>#VALUE!</v>
      </c>
      <c r="Z6" s="32"/>
      <c r="AA6" s="32">
        <f>D3-B3</f>
        <v>0</v>
      </c>
    </row>
    <row r="7" spans="1:35" ht="19.5" customHeight="1" x14ac:dyDescent="0.45">
      <c r="A7" s="4"/>
      <c r="D7" s="189" t="s">
        <v>34</v>
      </c>
      <c r="E7" s="4"/>
      <c r="F7" s="189" t="s">
        <v>35</v>
      </c>
      <c r="H7" s="326" t="s">
        <v>54</v>
      </c>
      <c r="I7" s="327"/>
      <c r="J7" s="327"/>
      <c r="K7" s="327"/>
      <c r="L7" s="327"/>
      <c r="M7" s="327"/>
      <c r="N7" s="327"/>
      <c r="O7" s="327"/>
      <c r="P7" s="327"/>
      <c r="Q7" s="327"/>
      <c r="R7" s="327"/>
      <c r="S7" s="328"/>
    </row>
    <row r="8" spans="1:35" ht="15" customHeight="1" thickBot="1" x14ac:dyDescent="0.55000000000000004">
      <c r="A8" s="55" t="s">
        <v>36</v>
      </c>
      <c r="B8" s="36" t="s">
        <v>67</v>
      </c>
      <c r="D8" s="178"/>
      <c r="E8" s="170"/>
      <c r="F8" s="175" t="str">
        <f>IFERROR(D8/$D$22,"")</f>
        <v/>
      </c>
      <c r="G8" s="51" t="s">
        <v>98</v>
      </c>
      <c r="H8" s="329"/>
      <c r="I8" s="330"/>
      <c r="J8" s="330"/>
      <c r="K8" s="330"/>
      <c r="L8" s="330"/>
      <c r="M8" s="330"/>
      <c r="N8" s="330"/>
      <c r="O8" s="330"/>
      <c r="P8" s="330"/>
      <c r="Q8" s="330"/>
      <c r="R8" s="330"/>
      <c r="S8" s="331"/>
    </row>
    <row r="9" spans="1:35" ht="17.25" customHeight="1" x14ac:dyDescent="0.5">
      <c r="A9" s="55"/>
      <c r="B9" s="56"/>
      <c r="D9" s="170"/>
      <c r="E9" s="170"/>
      <c r="F9" s="175"/>
      <c r="G9" s="51" t="s">
        <v>98</v>
      </c>
      <c r="H9" s="342" t="s">
        <v>461</v>
      </c>
      <c r="I9" s="343"/>
      <c r="J9" s="343"/>
      <c r="K9" s="343"/>
      <c r="L9" s="343"/>
      <c r="M9" s="343"/>
      <c r="N9" s="343"/>
      <c r="O9" s="343"/>
      <c r="P9" s="343"/>
      <c r="Q9" s="343"/>
      <c r="R9" s="343"/>
      <c r="S9" s="344"/>
      <c r="X9" s="32" t="s">
        <v>72</v>
      </c>
      <c r="Y9" s="32" cm="1">
        <f t="array" ref="Y9">IF(SUMPRODUCT(--ISNUMBER(FIND({"-","/","(",")","&lt;","&gt;","?","!","@","#","$","%","&amp;","*"},D8)))&gt;0,1,0)</f>
        <v>0</v>
      </c>
      <c r="AA9" s="32">
        <f>IF(ISNUMBER(FIND(".",D8)),1,0)</f>
        <v>0</v>
      </c>
      <c r="AC9" s="32">
        <f>IF(OR(D8="M",D10="M",D12="M",D14="M",D16="M",D18="M",D20="M"),1,0)</f>
        <v>0</v>
      </c>
      <c r="AE9" s="32">
        <f>IF(AND(ISTEXT(C8),C8&lt;&gt;"M",C8&lt;&gt;"NA"),1,0)</f>
        <v>0</v>
      </c>
    </row>
    <row r="10" spans="1:35" ht="15.75" x14ac:dyDescent="0.5">
      <c r="A10" s="55" t="s">
        <v>40</v>
      </c>
      <c r="B10" s="56" t="s">
        <v>71</v>
      </c>
      <c r="D10" s="178"/>
      <c r="E10" s="170"/>
      <c r="F10" s="175" t="str">
        <f t="shared" ref="F10:F20" si="0">IFERROR(D10/$D$22,"")</f>
        <v/>
      </c>
      <c r="G10" s="51" t="s">
        <v>98</v>
      </c>
      <c r="H10" s="264" t="s">
        <v>445</v>
      </c>
      <c r="I10" s="265"/>
      <c r="J10" s="265"/>
      <c r="K10" s="265"/>
      <c r="L10" s="265"/>
      <c r="M10" s="265"/>
      <c r="N10" s="265"/>
      <c r="O10" s="265"/>
      <c r="P10" s="265"/>
      <c r="Q10" s="265"/>
      <c r="R10" s="265"/>
      <c r="S10" s="266"/>
      <c r="X10" s="32" t="s">
        <v>73</v>
      </c>
      <c r="Y10" s="32" cm="1">
        <f t="array" ref="Y10">IF(SUMPRODUCT(--ISNUMBER(FIND({"-","/","(",")","&lt;","&gt;","?","!","@","#","$","%","&amp;","*"},D10)))&gt;0,1,0)</f>
        <v>0</v>
      </c>
      <c r="AA10" s="32">
        <f>IF(ISNUMBER(FIND(".",D10)),1,0)</f>
        <v>0</v>
      </c>
      <c r="AC10" s="32">
        <f>IF(OR(D8="NA",D10="NA",D12="NA",D14="NA",D16="NA",D18="NA",D20="NA"),1,0)</f>
        <v>0</v>
      </c>
      <c r="AE10" s="32">
        <f>IF(AND(ISTEXT(C10),C10&lt;&gt;"M",C10&lt;&gt;"NA"),1,0)</f>
        <v>0</v>
      </c>
    </row>
    <row r="11" spans="1:35" ht="17.25" customHeight="1" x14ac:dyDescent="0.5">
      <c r="A11" s="55"/>
      <c r="B11" s="56"/>
      <c r="D11" s="170"/>
      <c r="E11" s="170"/>
      <c r="F11" s="175"/>
      <c r="G11" s="51" t="s">
        <v>98</v>
      </c>
      <c r="H11" s="264" t="s">
        <v>446</v>
      </c>
      <c r="I11" s="265"/>
      <c r="J11" s="265"/>
      <c r="K11" s="265"/>
      <c r="L11" s="265"/>
      <c r="M11" s="265"/>
      <c r="N11" s="265"/>
      <c r="O11" s="265"/>
      <c r="P11" s="265"/>
      <c r="Q11" s="265"/>
      <c r="R11" s="265"/>
      <c r="S11" s="266"/>
      <c r="X11" s="32" t="s">
        <v>75</v>
      </c>
      <c r="Y11" s="32" cm="1">
        <f t="array" ref="Y11">IF(SUMPRODUCT(--ISNUMBER(FIND({"-","/","(",")","&lt;","&gt;","?","!","@","#","$","%","&amp;","*"},D12)))&gt;0,1,0)</f>
        <v>0</v>
      </c>
      <c r="AA11" s="32">
        <f>IF(ISNUMBER(FIND(".",D12)),1,0)</f>
        <v>0</v>
      </c>
      <c r="AC11" s="32" t="str">
        <f>IF(OR(D22="",D32=""),"",D22=D32)</f>
        <v/>
      </c>
      <c r="AE11" s="32">
        <f>IF(AND(ISTEXT(C12),C12&lt;&gt;"M",C12&lt;&gt;"NA"),1,0)</f>
        <v>0</v>
      </c>
    </row>
    <row r="12" spans="1:35" ht="17.25" customHeight="1" x14ac:dyDescent="0.5">
      <c r="A12" s="55" t="s">
        <v>42</v>
      </c>
      <c r="B12" s="56" t="s">
        <v>74</v>
      </c>
      <c r="D12" s="178"/>
      <c r="E12" s="170"/>
      <c r="F12" s="175" t="str">
        <f t="shared" si="0"/>
        <v/>
      </c>
      <c r="G12" s="51" t="s">
        <v>98</v>
      </c>
      <c r="H12" s="264" t="s">
        <v>453</v>
      </c>
      <c r="I12" s="265"/>
      <c r="J12" s="265"/>
      <c r="K12" s="265"/>
      <c r="L12" s="265"/>
      <c r="M12" s="265"/>
      <c r="N12" s="265"/>
      <c r="O12" s="265"/>
      <c r="P12" s="265"/>
      <c r="Q12" s="265"/>
      <c r="R12" s="265"/>
      <c r="S12" s="266"/>
      <c r="X12" s="32" t="s">
        <v>76</v>
      </c>
      <c r="Y12" s="32" cm="1">
        <f t="array" ref="Y12">IF(SUMPRODUCT(--ISNUMBER(FIND({"-","/","(",")","&lt;","&gt;","?","!","@","#","$","%","&amp;","*"},D14)))&gt;0,1,0)</f>
        <v>0</v>
      </c>
      <c r="AA12" s="32">
        <f>IF(ISNUMBER(FIND(".",D14)),1,0)</f>
        <v>0</v>
      </c>
      <c r="AE12" s="32">
        <f>IF(AND(ISTEXT(C14),C14&lt;&gt;"M",C14&lt;&gt;"NA"),1,0)</f>
        <v>0</v>
      </c>
    </row>
    <row r="13" spans="1:35" ht="17.25" customHeight="1" x14ac:dyDescent="0.5">
      <c r="A13" s="55"/>
      <c r="B13" s="56"/>
      <c r="D13" s="170"/>
      <c r="E13" s="170"/>
      <c r="F13" s="175"/>
      <c r="G13" s="51" t="s">
        <v>98</v>
      </c>
      <c r="H13" s="335" t="s">
        <v>462</v>
      </c>
      <c r="I13" s="336"/>
      <c r="J13" s="336"/>
      <c r="K13" s="336"/>
      <c r="L13" s="336"/>
      <c r="M13" s="336"/>
      <c r="N13" s="336"/>
      <c r="O13" s="336"/>
      <c r="P13" s="336"/>
      <c r="Q13" s="336"/>
      <c r="R13" s="336"/>
      <c r="S13" s="337"/>
      <c r="X13" s="32" t="s">
        <v>78</v>
      </c>
      <c r="Y13" s="32" cm="1">
        <f t="array" ref="Y13">IF(SUMPRODUCT(--ISNUMBER(FIND({"-","/","(",")","&lt;","&gt;","?","!","@","#","$","%","&amp;","*"},D16)))&gt;0,1,0)</f>
        <v>0</v>
      </c>
      <c r="AA13" s="32">
        <f>IF(ISNUMBER(FIND(".",D16)),1,0)</f>
        <v>0</v>
      </c>
      <c r="AE13" s="32">
        <f>IF(AND(ISTEXT(C16),C16&lt;&gt;"M",C16&lt;&gt;"NA"),1,0)</f>
        <v>0</v>
      </c>
    </row>
    <row r="14" spans="1:35" ht="16.5" customHeight="1" x14ac:dyDescent="0.5">
      <c r="A14" s="55" t="s">
        <v>57</v>
      </c>
      <c r="B14" s="56" t="s">
        <v>77</v>
      </c>
      <c r="D14" s="178"/>
      <c r="E14" s="170"/>
      <c r="F14" s="175" t="str">
        <f t="shared" si="0"/>
        <v/>
      </c>
      <c r="G14" s="51"/>
      <c r="H14" s="218" t="s">
        <v>463</v>
      </c>
      <c r="I14" s="219"/>
      <c r="J14" s="219"/>
      <c r="K14" s="219"/>
      <c r="L14" s="219"/>
      <c r="M14" s="219"/>
      <c r="N14" s="219"/>
      <c r="O14" s="219"/>
      <c r="P14" s="219"/>
      <c r="Q14" s="219"/>
      <c r="R14" s="219"/>
      <c r="S14" s="220"/>
      <c r="X14" s="32" t="s">
        <v>79</v>
      </c>
      <c r="Y14" s="32" cm="1">
        <f t="array" ref="Y14">IF(SUMPRODUCT(--ISNUMBER(FIND({"-","/","(",")","&lt;","&gt;","?","!","@","#","$","%","&amp;","*"},D18)))&gt;0,1,0)</f>
        <v>0</v>
      </c>
      <c r="AA14" s="32">
        <f>IF(ISNUMBER(FIND(".",D18)),1,0)</f>
        <v>0</v>
      </c>
      <c r="AE14" s="32">
        <f>IF(AND(ISTEXT(C18),C18&lt;&gt;"M",C18&lt;&gt;"NA"),1,0)</f>
        <v>0</v>
      </c>
    </row>
    <row r="15" spans="1:35" ht="17.25" customHeight="1" x14ac:dyDescent="0.5">
      <c r="A15" s="55"/>
      <c r="B15" s="56"/>
      <c r="D15" s="170"/>
      <c r="E15" s="170"/>
      <c r="F15" s="175"/>
      <c r="G15" s="51" t="s">
        <v>98</v>
      </c>
      <c r="H15" s="218"/>
      <c r="I15" s="219"/>
      <c r="J15" s="219"/>
      <c r="K15" s="219"/>
      <c r="L15" s="219"/>
      <c r="M15" s="219"/>
      <c r="N15" s="219"/>
      <c r="O15" s="219"/>
      <c r="P15" s="219"/>
      <c r="Q15" s="219"/>
      <c r="R15" s="219"/>
      <c r="S15" s="220"/>
      <c r="X15" s="32" t="s">
        <v>81</v>
      </c>
      <c r="Y15" s="32" cm="1">
        <f t="array" ref="Y15">IF(SUMPRODUCT(--ISNUMBER(FIND({"-","/","(",")","&lt;","&gt;","?","!","@","#","$","%","&amp;","*"},D20)))&gt;0,1,0)</f>
        <v>0</v>
      </c>
      <c r="AA15" s="32">
        <f>IF(ISNUMBER(FIND(".",D20)),1,0)</f>
        <v>0</v>
      </c>
      <c r="AE15" s="32">
        <f>IF(AND(ISTEXT(C20),C20&lt;&gt;"M",C20&lt;&gt;"NA"),1,0)</f>
        <v>0</v>
      </c>
    </row>
    <row r="16" spans="1:35" ht="30" customHeight="1" x14ac:dyDescent="0.5">
      <c r="A16" s="55" t="s">
        <v>59</v>
      </c>
      <c r="B16" s="36" t="s">
        <v>80</v>
      </c>
      <c r="D16" s="178"/>
      <c r="E16" s="170"/>
      <c r="F16" s="175" t="str">
        <f t="shared" si="0"/>
        <v/>
      </c>
      <c r="G16" s="51"/>
      <c r="H16" s="206" t="s">
        <v>476</v>
      </c>
      <c r="I16" s="207"/>
      <c r="J16" s="207"/>
      <c r="K16" s="207"/>
      <c r="L16" s="207"/>
      <c r="M16" s="207"/>
      <c r="N16" s="207"/>
      <c r="O16" s="207"/>
      <c r="P16" s="207"/>
      <c r="Q16" s="207"/>
      <c r="R16" s="207"/>
      <c r="S16" s="208"/>
      <c r="Y16" s="32">
        <f>SUM(Y9:Y15)</f>
        <v>0</v>
      </c>
      <c r="AA16" s="32">
        <f>SUM(AA9:AA15)</f>
        <v>0</v>
      </c>
      <c r="AE16" s="32">
        <f>SUM(AE9:AE15)</f>
        <v>0</v>
      </c>
    </row>
    <row r="17" spans="1:31" ht="17.25" customHeight="1" x14ac:dyDescent="0.5">
      <c r="A17" s="55"/>
      <c r="B17" s="56"/>
      <c r="D17" s="170"/>
      <c r="E17" s="170"/>
      <c r="F17" s="175"/>
      <c r="G17" s="51"/>
      <c r="H17" s="212"/>
      <c r="I17" s="213"/>
      <c r="J17" s="213"/>
      <c r="K17" s="213"/>
      <c r="L17" s="213"/>
      <c r="M17" s="213"/>
      <c r="N17" s="213"/>
      <c r="O17" s="213"/>
      <c r="P17" s="213"/>
      <c r="Q17" s="213"/>
      <c r="R17" s="213"/>
      <c r="S17" s="214"/>
    </row>
    <row r="18" spans="1:31" ht="17.25" customHeight="1" x14ac:dyDescent="0.45">
      <c r="A18" s="55" t="s">
        <v>61</v>
      </c>
      <c r="B18" s="56" t="s">
        <v>81</v>
      </c>
      <c r="D18" s="178"/>
      <c r="E18" s="170"/>
      <c r="F18" s="175" t="str">
        <f t="shared" si="0"/>
        <v/>
      </c>
      <c r="G18" s="52" t="s">
        <v>98</v>
      </c>
      <c r="H18" s="307" t="s">
        <v>464</v>
      </c>
      <c r="I18" s="308"/>
      <c r="J18" s="308"/>
      <c r="K18" s="308"/>
      <c r="L18" s="308"/>
      <c r="M18" s="308"/>
      <c r="N18" s="308"/>
      <c r="O18" s="308"/>
      <c r="P18" s="308"/>
      <c r="Q18" s="308"/>
      <c r="R18" s="308"/>
      <c r="S18" s="309"/>
    </row>
    <row r="19" spans="1:31" ht="17.25" customHeight="1" thickBot="1" x14ac:dyDescent="0.5">
      <c r="A19" s="55"/>
      <c r="B19" s="56"/>
      <c r="D19" s="170"/>
      <c r="E19" s="170"/>
      <c r="F19" s="175"/>
      <c r="G19" s="11"/>
      <c r="H19" s="332"/>
      <c r="I19" s="333"/>
      <c r="J19" s="333"/>
      <c r="K19" s="333"/>
      <c r="L19" s="333"/>
      <c r="M19" s="333"/>
      <c r="N19" s="333"/>
      <c r="O19" s="333"/>
      <c r="P19" s="333"/>
      <c r="Q19" s="333"/>
      <c r="R19" s="333"/>
      <c r="S19" s="334"/>
      <c r="X19" s="32" t="s">
        <v>99</v>
      </c>
      <c r="Y19" s="32" cm="1">
        <f t="array" ref="Y19">IF(SUMPRODUCT(--ISNUMBER(FIND({"-","/","(",")","&lt;","&gt;","?","!","@","#","$","%","&amp;","*"},D28)))&gt;0,1,0)</f>
        <v>0</v>
      </c>
      <c r="AA19" s="32">
        <f>IF(ISNUMBER(FIND(".",D28)),1,0)</f>
        <v>0</v>
      </c>
      <c r="AC19" s="32">
        <f>IF(OR(D28="M",D30="M"),1,0)</f>
        <v>0</v>
      </c>
      <c r="AE19" s="32">
        <f>IF(AND(ISTEXT(C28),C28&lt;&gt;"M",C28&lt;&gt;"NA"),1,0)</f>
        <v>0</v>
      </c>
    </row>
    <row r="20" spans="1:31" ht="17.25" customHeight="1" x14ac:dyDescent="0.45">
      <c r="A20" s="55" t="s">
        <v>82</v>
      </c>
      <c r="B20" s="56" t="s">
        <v>79</v>
      </c>
      <c r="D20" s="178"/>
      <c r="E20" s="170"/>
      <c r="F20" s="175" t="str">
        <f t="shared" si="0"/>
        <v/>
      </c>
      <c r="X20" s="32" t="s">
        <v>97</v>
      </c>
      <c r="Y20" s="32" cm="1">
        <f t="array" ref="Y20">IF(SUMPRODUCT(--ISNUMBER(FIND({"-","/","(",")","&lt;","&gt;","?","!","@","#","$","%","&amp;","*"},D30)))&gt;0,1,0)</f>
        <v>0</v>
      </c>
      <c r="AA20" s="32">
        <f>IF(ISNUMBER(FIND(".",D30)),1,0)</f>
        <v>0</v>
      </c>
      <c r="AC20" s="32">
        <f>IF(OR(D28="NA",D30="NA"),1,0)</f>
        <v>0</v>
      </c>
      <c r="AE20" s="32">
        <f>IF(AND(ISTEXT(C30),C30&lt;&gt;"M",C30&lt;&gt;"NA"),1,0)</f>
        <v>0</v>
      </c>
    </row>
    <row r="21" spans="1:31" ht="17.25" customHeight="1" x14ac:dyDescent="0.45">
      <c r="A21" s="146"/>
      <c r="D21" s="170"/>
      <c r="E21" s="170"/>
      <c r="F21" s="175"/>
      <c r="Y21" s="32">
        <f>SUM(Y19:Y20)</f>
        <v>0</v>
      </c>
      <c r="AA21" s="32">
        <f>SUM(AA19:AA20)</f>
        <v>0</v>
      </c>
      <c r="AE21" s="32">
        <f>SUM(AE19:AE20)</f>
        <v>0</v>
      </c>
    </row>
    <row r="22" spans="1:31" x14ac:dyDescent="0.45">
      <c r="B22" s="146" t="s">
        <v>44</v>
      </c>
      <c r="D22" s="170" t="str">
        <f>IF(OR(D8="",D10="",D12="",D14="",D16="",D18="",D20=""),"",IFERROR(SUM(SUBSTITUTE(SUBSTITUTE(LOWER(D8),"m",0),"M",0)+SUBSTITUTE(SUBSTITUTE(LOWER(D10),"m",0),"M",0)+SUBSTITUTE(SUBSTITUTE(LOWER(D12),"m",0),"M",0)+SUBSTITUTE(SUBSTITUTE(LOWER(D14),"m",0),"M",0),SUBSTITUTE(SUBSTITUTE(LOWER(D16),"m",0),"M",0)+SUBSTITUTE(SUBSTITUTE(LOWER(D18),"m",0),"M",0)+SUBSTITUTE(SUBSTITUTE(LOWER(D20),"m",0),"M",0)),"ERROR"))</f>
        <v/>
      </c>
      <c r="E22" s="170"/>
      <c r="F22" s="175" t="str">
        <f>IFERROR(D22/(D8+D10+D12+D14+D16+D18+D20),"")</f>
        <v/>
      </c>
    </row>
    <row r="23" spans="1:31" x14ac:dyDescent="0.45">
      <c r="D23" s="4"/>
      <c r="E23" s="4"/>
      <c r="F23" s="4"/>
    </row>
    <row r="24" spans="1:31" x14ac:dyDescent="0.45">
      <c r="D24" s="4"/>
      <c r="E24" s="4"/>
      <c r="F24" s="4"/>
      <c r="X24" s="32" t="s">
        <v>128</v>
      </c>
    </row>
    <row r="25" spans="1:31" ht="15.75" x14ac:dyDescent="0.5">
      <c r="A25" s="28" t="s">
        <v>129</v>
      </c>
      <c r="B25" s="26" t="s">
        <v>130</v>
      </c>
      <c r="D25" s="4"/>
      <c r="E25" s="4"/>
      <c r="F25" s="4"/>
      <c r="X25" s="32" t="str">
        <f>'Section A-CC &amp; Settings by Age'!I17</f>
        <v/>
      </c>
    </row>
    <row r="26" spans="1:31" x14ac:dyDescent="0.45">
      <c r="A26" s="1"/>
      <c r="D26" s="4"/>
      <c r="E26" s="4"/>
      <c r="F26" s="4"/>
    </row>
    <row r="27" spans="1:31" x14ac:dyDescent="0.45">
      <c r="A27" s="1"/>
      <c r="D27" s="189" t="s">
        <v>34</v>
      </c>
      <c r="E27" s="4"/>
      <c r="F27" s="189" t="s">
        <v>35</v>
      </c>
    </row>
    <row r="28" spans="1:31" ht="17.25" customHeight="1" x14ac:dyDescent="0.45">
      <c r="A28" s="1" t="s">
        <v>36</v>
      </c>
      <c r="B28" t="s">
        <v>97</v>
      </c>
      <c r="D28" s="178"/>
      <c r="E28" s="170"/>
      <c r="F28" s="175" t="str">
        <f>IFERROR(D28/$D$32,"")</f>
        <v/>
      </c>
    </row>
    <row r="29" spans="1:31" ht="17.25" customHeight="1" x14ac:dyDescent="0.45">
      <c r="A29" s="1"/>
      <c r="D29" s="170"/>
      <c r="E29" s="170"/>
      <c r="F29" s="175"/>
    </row>
    <row r="30" spans="1:31" ht="17.25" customHeight="1" x14ac:dyDescent="0.45">
      <c r="A30" s="1" t="s">
        <v>40</v>
      </c>
      <c r="B30" t="s">
        <v>99</v>
      </c>
      <c r="D30" s="178"/>
      <c r="E30" s="170"/>
      <c r="F30" s="175" t="str">
        <f>IFERROR(D30/$D$32,"")</f>
        <v/>
      </c>
    </row>
    <row r="31" spans="1:31" ht="17.25" customHeight="1" x14ac:dyDescent="0.45">
      <c r="D31" s="170"/>
      <c r="E31" s="170"/>
      <c r="F31" s="175"/>
    </row>
    <row r="32" spans="1:31" x14ac:dyDescent="0.45">
      <c r="B32" s="148" t="s">
        <v>44</v>
      </c>
      <c r="D32" s="170" t="str">
        <f>IF(OR(D28="",D30=""),"",IFERROR(SUM(SUBSTITUTE(SUBSTITUTE(LOWER(D28),"m",0),"M",0)+SUBSTITUTE(SUBSTITUTE(LOWER(D30),"m",0),"M",0)),"ERROR"))</f>
        <v/>
      </c>
      <c r="E32" s="170"/>
      <c r="F32" s="175" t="str">
        <f>IFERROR(D32/(D28+D30),"")</f>
        <v/>
      </c>
    </row>
    <row r="33" spans="1:6" x14ac:dyDescent="0.45">
      <c r="D33" s="4"/>
      <c r="E33" s="4"/>
      <c r="F33" s="4"/>
    </row>
    <row r="34" spans="1:6" x14ac:dyDescent="0.45">
      <c r="A34" s="130" t="s">
        <v>20</v>
      </c>
    </row>
    <row r="35" spans="1:6" ht="0.75" customHeight="1" x14ac:dyDescent="0.45"/>
    <row r="36" spans="1:6" x14ac:dyDescent="0.45"/>
  </sheetData>
  <sheetProtection sheet="1" selectLockedCells="1"/>
  <mergeCells count="12">
    <mergeCell ref="D3:F3"/>
    <mergeCell ref="H3:S3"/>
    <mergeCell ref="H9:S9"/>
    <mergeCell ref="H11:S11"/>
    <mergeCell ref="H12:S12"/>
    <mergeCell ref="H18:S19"/>
    <mergeCell ref="H13:S13"/>
    <mergeCell ref="H6:S6"/>
    <mergeCell ref="H7:S8"/>
    <mergeCell ref="H10:S10"/>
    <mergeCell ref="H14:S15"/>
    <mergeCell ref="H16:S17"/>
  </mergeCells>
  <conditionalFormatting sqref="B3 D3 H9">
    <cfRule type="expression" dxfId="18" priority="115">
      <formula>$Y$6&lt;&gt;0</formula>
    </cfRule>
  </conditionalFormatting>
  <conditionalFormatting sqref="D8 D10 D12 D14 D16 D18 D20 D28 D30">
    <cfRule type="expression" dxfId="17" priority="5">
      <formula>ISNUMBER(FIND(".",D8))</formula>
    </cfRule>
  </conditionalFormatting>
  <conditionalFormatting sqref="D8 D10 H10 D12 D14 D16 D18 D20 D28 D30">
    <cfRule type="expression" dxfId="16" priority="2">
      <formula>LOWER(D8)="m"</formula>
    </cfRule>
    <cfRule type="expression" dxfId="15" priority="3">
      <formula>D8="NA"</formula>
    </cfRule>
    <cfRule type="expression" dxfId="14" priority="4">
      <formula>ISNUMBER(FIND("/()&lt;&gt;?!@#$%&amp;*",D8))</formula>
    </cfRule>
    <cfRule type="expression" dxfId="13" priority="6">
      <formula>D8&lt;0</formula>
    </cfRule>
  </conditionalFormatting>
  <conditionalFormatting sqref="H10">
    <cfRule type="expression" dxfId="12" priority="10">
      <formula>OR($C$5&lt;0,$C$8&lt;0,$C$11&lt;0,$E$5&lt;0,$E$8&lt;0,$E$11&lt;0,$G$5&lt;0,$G$8&lt;0,$G$11&lt;0)</formula>
    </cfRule>
  </conditionalFormatting>
  <conditionalFormatting sqref="H11">
    <cfRule type="expression" dxfId="11" priority="12">
      <formula>OR(AA16&gt;0,AA21&gt;0)</formula>
    </cfRule>
  </conditionalFormatting>
  <conditionalFormatting sqref="H12">
    <cfRule type="expression" dxfId="10" priority="17">
      <formula>OR(Y16&gt;0,Y21&gt;0,AE16&gt;0,AE21&gt;0)</formula>
    </cfRule>
  </conditionalFormatting>
  <conditionalFormatting sqref="H14">
    <cfRule type="expression" dxfId="9" priority="1">
      <formula>IF(OR($D$22="",$X$25=""),"",$D$22&lt;=$X$25)</formula>
    </cfRule>
  </conditionalFormatting>
  <conditionalFormatting sqref="H16 D22 D32">
    <cfRule type="expression" dxfId="8" priority="9">
      <formula>AND($D$22&lt;&gt;"",$D$32&lt;&gt;"",$D$22&lt;&gt;$D$32)</formula>
    </cfRule>
  </conditionalFormatting>
  <conditionalFormatting sqref="H16">
    <cfRule type="expression" dxfId="7" priority="82">
      <formula>$AC$11=FALSE</formula>
    </cfRule>
  </conditionalFormatting>
  <conditionalFormatting sqref="H18">
    <cfRule type="expression" dxfId="6" priority="84">
      <formula>OR($AC$9&gt;0, $AC$19&gt;0)</formula>
    </cfRule>
  </conditionalFormatting>
  <dataValidations count="2">
    <dataValidation type="date" allowBlank="1" showErrorMessage="1" errorTitle="Date Format" error="Please check the format of the date entered in this field." promptTitle="Cumulative Count Dates" prompt="Enter the end (to) date for your state's cummulative count in this field in mm/dd/yyyy format." sqref="D3" xr:uid="{56361400-BB86-4FD6-B5AC-4E957ED262E3}">
      <formula1>42370</formula1>
      <formula2>TODAY()</formula2>
    </dataValidation>
    <dataValidation type="date" allowBlank="1" showErrorMessage="1" errorTitle="Date Format" error="Please check format of the date entered in this field." sqref="B3" xr:uid="{C2BF8DA2-D6BB-4121-AA3D-C8934D8A1AD3}">
      <formula1>42005</formula1>
      <formula2>TODAY()</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FC607-5228-4950-93A6-388DE248197B}">
  <sheetPr codeName="Sheet8">
    <tabColor theme="4" tint="0.39997558519241921"/>
  </sheetPr>
  <dimension ref="A1:I34"/>
  <sheetViews>
    <sheetView showGridLines="0" zoomScaleNormal="100" workbookViewId="0">
      <selection activeCell="B5" sqref="B5"/>
    </sheetView>
  </sheetViews>
  <sheetFormatPr defaultColWidth="0" defaultRowHeight="14.25" zeroHeight="1" x14ac:dyDescent="0.45"/>
  <cols>
    <col min="1" max="1" width="58.3984375" style="146" customWidth="1"/>
    <col min="2" max="2" width="16.86328125" customWidth="1"/>
    <col min="3" max="3" width="17" customWidth="1"/>
    <col min="4" max="4" width="13.1328125" customWidth="1"/>
    <col min="5" max="5" width="12.86328125" customWidth="1"/>
    <col min="6" max="6" width="3" customWidth="1"/>
    <col min="7" max="9" width="0" hidden="1" customWidth="1"/>
    <col min="10" max="16384" width="8.3984375" hidden="1"/>
  </cols>
  <sheetData>
    <row r="1" spans="1:7" ht="96" customHeight="1" x14ac:dyDescent="0.7">
      <c r="A1" s="139" t="s">
        <v>131</v>
      </c>
    </row>
    <row r="2" spans="1:7" s="56" customFormat="1" ht="117.75" customHeight="1" x14ac:dyDescent="0.45">
      <c r="A2" s="345" t="s">
        <v>395</v>
      </c>
      <c r="B2" s="346"/>
      <c r="C2" s="346"/>
      <c r="D2" s="346"/>
      <c r="E2" s="346"/>
      <c r="G2"/>
    </row>
    <row r="3" spans="1:7" ht="15.75" x14ac:dyDescent="0.5">
      <c r="A3" s="140"/>
      <c r="B3" s="58" t="s">
        <v>132</v>
      </c>
      <c r="C3" s="58" t="s">
        <v>132</v>
      </c>
      <c r="D3" s="57"/>
      <c r="E3" s="57"/>
    </row>
    <row r="4" spans="1:7" ht="16.149999999999999" thickBot="1" x14ac:dyDescent="0.55000000000000004">
      <c r="A4" s="141" t="s">
        <v>133</v>
      </c>
      <c r="B4" s="60" t="s">
        <v>134</v>
      </c>
      <c r="C4" s="60" t="s">
        <v>118</v>
      </c>
      <c r="D4" s="190" t="s">
        <v>135</v>
      </c>
      <c r="E4" s="191" t="s">
        <v>136</v>
      </c>
    </row>
    <row r="5" spans="1:7" ht="15.75" x14ac:dyDescent="0.5">
      <c r="A5" s="142" t="s">
        <v>137</v>
      </c>
      <c r="B5" s="108"/>
      <c r="C5" s="107" t="str">
        <f>'Section A-CC &amp; Settings by Age'!C17</f>
        <v/>
      </c>
      <c r="D5" s="107" t="str">
        <f t="shared" ref="D5:D30" si="0">IF(OR(B5="",C5=""),"",C5-B5)</f>
        <v/>
      </c>
      <c r="E5" s="109" t="str">
        <f t="shared" ref="E5:E30" si="1">IFERROR((C5-B5)/B5,"")</f>
        <v/>
      </c>
    </row>
    <row r="6" spans="1:7" ht="15.75" x14ac:dyDescent="0.5">
      <c r="A6" s="143" t="s">
        <v>138</v>
      </c>
      <c r="B6" s="111"/>
      <c r="C6" s="110" t="str">
        <f>'Section A-CC &amp; Settings by Age'!E17</f>
        <v/>
      </c>
      <c r="D6" s="110" t="str">
        <f t="shared" si="0"/>
        <v/>
      </c>
      <c r="E6" s="112" t="str">
        <f t="shared" si="1"/>
        <v/>
      </c>
    </row>
    <row r="7" spans="1:7" ht="15.75" x14ac:dyDescent="0.5">
      <c r="A7" s="144" t="s">
        <v>139</v>
      </c>
      <c r="B7" s="114"/>
      <c r="C7" s="113" t="str">
        <f>'Section A-CC &amp; Settings by Age'!G17</f>
        <v/>
      </c>
      <c r="D7" s="113" t="str">
        <f t="shared" si="0"/>
        <v/>
      </c>
      <c r="E7" s="115" t="str">
        <f t="shared" si="1"/>
        <v/>
      </c>
    </row>
    <row r="8" spans="1:7" ht="15.75" x14ac:dyDescent="0.5">
      <c r="A8" s="143" t="s">
        <v>140</v>
      </c>
      <c r="B8" s="111"/>
      <c r="C8" s="110" t="str">
        <f>'Section A-CC &amp; Settings by Age'!C41</f>
        <v/>
      </c>
      <c r="D8" s="110" t="str">
        <f t="shared" si="0"/>
        <v/>
      </c>
      <c r="E8" s="112" t="str">
        <f t="shared" si="1"/>
        <v/>
      </c>
    </row>
    <row r="9" spans="1:7" ht="18" customHeight="1" x14ac:dyDescent="0.5">
      <c r="A9" s="144" t="s">
        <v>141</v>
      </c>
      <c r="B9" s="114"/>
      <c r="C9" s="113" t="str">
        <f>'Section A-CC &amp; Settings by Age'!E41</f>
        <v/>
      </c>
      <c r="D9" s="113" t="str">
        <f t="shared" si="0"/>
        <v/>
      </c>
      <c r="E9" s="115" t="str">
        <f t="shared" si="1"/>
        <v/>
      </c>
    </row>
    <row r="10" spans="1:7" ht="15.75" x14ac:dyDescent="0.5">
      <c r="A10" s="143" t="s">
        <v>142</v>
      </c>
      <c r="B10" s="111"/>
      <c r="C10" s="110" t="str">
        <f>'Section A-CC &amp; Settings by Age'!G41</f>
        <v/>
      </c>
      <c r="D10" s="110" t="str">
        <f t="shared" si="0"/>
        <v/>
      </c>
      <c r="E10" s="112" t="str">
        <f t="shared" si="1"/>
        <v/>
      </c>
    </row>
    <row r="11" spans="1:7" ht="15.75" x14ac:dyDescent="0.5">
      <c r="A11" s="144" t="s">
        <v>143</v>
      </c>
      <c r="B11" s="114"/>
      <c r="C11" s="113" t="str">
        <f>'Section A-CC &amp; Settings by Age'!I9</f>
        <v/>
      </c>
      <c r="D11" s="113" t="str">
        <f t="shared" si="0"/>
        <v/>
      </c>
      <c r="E11" s="115" t="str">
        <f t="shared" si="1"/>
        <v/>
      </c>
    </row>
    <row r="12" spans="1:7" ht="15.75" x14ac:dyDescent="0.5">
      <c r="A12" s="143" t="s">
        <v>144</v>
      </c>
      <c r="B12" s="111"/>
      <c r="C12" s="110" t="str">
        <f>'Section A-CC &amp; Settings by Age'!I12</f>
        <v/>
      </c>
      <c r="D12" s="110" t="str">
        <f t="shared" si="0"/>
        <v/>
      </c>
      <c r="E12" s="112" t="str">
        <f t="shared" si="1"/>
        <v/>
      </c>
    </row>
    <row r="13" spans="1:7" ht="15.75" x14ac:dyDescent="0.5">
      <c r="A13" s="144" t="s">
        <v>145</v>
      </c>
      <c r="B13" s="114"/>
      <c r="C13" s="113" t="str">
        <f>'Section A-CC &amp; Settings by Age'!I15</f>
        <v/>
      </c>
      <c r="D13" s="113" t="str">
        <f t="shared" si="0"/>
        <v/>
      </c>
      <c r="E13" s="115" t="str">
        <f t="shared" si="1"/>
        <v/>
      </c>
    </row>
    <row r="14" spans="1:7" ht="15.75" x14ac:dyDescent="0.5">
      <c r="A14" s="143" t="s">
        <v>394</v>
      </c>
      <c r="B14" s="111"/>
      <c r="C14" s="110" t="str">
        <f>'Section B-CC &amp; Settings by RE'!I5</f>
        <v/>
      </c>
      <c r="D14" s="110" t="str">
        <f t="shared" si="0"/>
        <v/>
      </c>
      <c r="E14" s="112" t="str">
        <f t="shared" si="1"/>
        <v/>
      </c>
    </row>
    <row r="15" spans="1:7" ht="15.75" x14ac:dyDescent="0.5">
      <c r="A15" s="144" t="s">
        <v>147</v>
      </c>
      <c r="B15" s="114"/>
      <c r="C15" s="113" t="str">
        <f>'Section B-CC &amp; Settings by RE'!I7</f>
        <v/>
      </c>
      <c r="D15" s="113" t="str">
        <f t="shared" si="0"/>
        <v/>
      </c>
      <c r="E15" s="115" t="str">
        <f t="shared" si="1"/>
        <v/>
      </c>
    </row>
    <row r="16" spans="1:7" ht="15.75" x14ac:dyDescent="0.5">
      <c r="A16" s="143" t="s">
        <v>148</v>
      </c>
      <c r="B16" s="111"/>
      <c r="C16" s="110" t="str">
        <f>'Section B-CC &amp; Settings by RE'!I9</f>
        <v/>
      </c>
      <c r="D16" s="110" t="str">
        <f t="shared" si="0"/>
        <v/>
      </c>
      <c r="E16" s="112" t="str">
        <f t="shared" si="1"/>
        <v/>
      </c>
    </row>
    <row r="17" spans="1:5" ht="15.75" x14ac:dyDescent="0.5">
      <c r="A17" s="144" t="s">
        <v>146</v>
      </c>
      <c r="B17" s="114"/>
      <c r="C17" s="113" t="str">
        <f>'Section B-CC &amp; Settings by RE'!I11</f>
        <v/>
      </c>
      <c r="D17" s="113" t="str">
        <f t="shared" si="0"/>
        <v/>
      </c>
      <c r="E17" s="115" t="str">
        <f t="shared" si="1"/>
        <v/>
      </c>
    </row>
    <row r="18" spans="1:5" ht="15.75" x14ac:dyDescent="0.5">
      <c r="A18" s="143" t="s">
        <v>149</v>
      </c>
      <c r="B18" s="111"/>
      <c r="C18" s="110" t="str">
        <f>'Section B-CC &amp; Settings by RE'!I13</f>
        <v/>
      </c>
      <c r="D18" s="110" t="str">
        <f t="shared" si="0"/>
        <v/>
      </c>
      <c r="E18" s="112" t="str">
        <f t="shared" si="1"/>
        <v/>
      </c>
    </row>
    <row r="19" spans="1:5" ht="15.75" x14ac:dyDescent="0.5">
      <c r="A19" s="144" t="s">
        <v>151</v>
      </c>
      <c r="B19" s="114"/>
      <c r="C19" s="113" t="str">
        <f>'Section B-CC &amp; Settings by RE'!I15</f>
        <v/>
      </c>
      <c r="D19" s="113" t="str">
        <f t="shared" si="0"/>
        <v/>
      </c>
      <c r="E19" s="115" t="str">
        <f t="shared" si="1"/>
        <v/>
      </c>
    </row>
    <row r="20" spans="1:5" ht="15.75" x14ac:dyDescent="0.5">
      <c r="A20" s="95" t="s">
        <v>150</v>
      </c>
      <c r="B20" s="111"/>
      <c r="C20" s="110" t="str">
        <f>'Section B-CC &amp; Settings by RE'!I17</f>
        <v/>
      </c>
      <c r="D20" s="110" t="str">
        <f t="shared" si="0"/>
        <v/>
      </c>
      <c r="E20" s="112" t="str">
        <f t="shared" si="1"/>
        <v/>
      </c>
    </row>
    <row r="21" spans="1:5" ht="15.75" x14ac:dyDescent="0.5">
      <c r="A21" s="144" t="s">
        <v>152</v>
      </c>
      <c r="B21" s="114"/>
      <c r="C21" s="113" t="str">
        <f>IF('Section D-At Risk Child Count'!G23="","",'Section D-At Risk Child Count'!G23)</f>
        <v/>
      </c>
      <c r="D21" s="113" t="str">
        <f t="shared" si="0"/>
        <v/>
      </c>
      <c r="E21" s="115" t="str">
        <f t="shared" si="1"/>
        <v/>
      </c>
    </row>
    <row r="22" spans="1:5" ht="15.75" x14ac:dyDescent="0.5">
      <c r="A22" s="143" t="s">
        <v>153</v>
      </c>
      <c r="B22" s="111"/>
      <c r="C22" s="110" t="str">
        <f>IF('Section D-At Risk Child Count'!I23="","",'Section D-At Risk Child Count'!I23)</f>
        <v/>
      </c>
      <c r="D22" s="110" t="str">
        <f t="shared" si="0"/>
        <v/>
      </c>
      <c r="E22" s="112" t="str">
        <f t="shared" si="1"/>
        <v/>
      </c>
    </row>
    <row r="23" spans="1:5" ht="15.75" x14ac:dyDescent="0.5">
      <c r="A23" s="144" t="s">
        <v>154</v>
      </c>
      <c r="B23" s="114"/>
      <c r="C23" s="113" t="str">
        <f>IF('Section D-At Risk Child Count'!K23="","",'Section D-At Risk Child Count'!K23)</f>
        <v/>
      </c>
      <c r="D23" s="113" t="str">
        <f t="shared" si="0"/>
        <v/>
      </c>
      <c r="E23" s="115" t="str">
        <f t="shared" si="1"/>
        <v/>
      </c>
    </row>
    <row r="24" spans="1:5" ht="15.75" x14ac:dyDescent="0.5">
      <c r="A24" s="143" t="s">
        <v>392</v>
      </c>
      <c r="B24" s="111"/>
      <c r="C24" s="110" t="str">
        <f>IF('Section E-Cumulative CC'!D8="","",'Section E-Cumulative CC'!D8)</f>
        <v/>
      </c>
      <c r="D24" s="110" t="str">
        <f t="shared" si="0"/>
        <v/>
      </c>
      <c r="E24" s="112" t="str">
        <f t="shared" si="1"/>
        <v/>
      </c>
    </row>
    <row r="25" spans="1:5" ht="15.75" x14ac:dyDescent="0.5">
      <c r="A25" s="144" t="s">
        <v>156</v>
      </c>
      <c r="B25" s="114"/>
      <c r="C25" s="113" t="str">
        <f>IF('Section E-Cumulative CC'!D10="","",'Section E-Cumulative CC'!D10)</f>
        <v/>
      </c>
      <c r="D25" s="113" t="str">
        <f t="shared" si="0"/>
        <v/>
      </c>
      <c r="E25" s="115" t="str">
        <f t="shared" si="1"/>
        <v/>
      </c>
    </row>
    <row r="26" spans="1:5" ht="15.75" x14ac:dyDescent="0.5">
      <c r="A26" s="143" t="s">
        <v>157</v>
      </c>
      <c r="B26" s="111"/>
      <c r="C26" s="110" t="str">
        <f>IF('Section E-Cumulative CC'!D12="","",'Section E-Cumulative CC'!D12)</f>
        <v/>
      </c>
      <c r="D26" s="110" t="str">
        <f t="shared" si="0"/>
        <v/>
      </c>
      <c r="E26" s="112" t="str">
        <f t="shared" si="1"/>
        <v/>
      </c>
    </row>
    <row r="27" spans="1:5" ht="15.75" x14ac:dyDescent="0.5">
      <c r="A27" s="144" t="s">
        <v>155</v>
      </c>
      <c r="B27" s="114"/>
      <c r="C27" s="113" t="str">
        <f>IF('Section E-Cumulative CC'!D14="","",'Section E-Cumulative CC'!D14)</f>
        <v/>
      </c>
      <c r="D27" s="113" t="str">
        <f t="shared" si="0"/>
        <v/>
      </c>
      <c r="E27" s="115" t="str">
        <f t="shared" si="1"/>
        <v/>
      </c>
    </row>
    <row r="28" spans="1:5" ht="15.75" x14ac:dyDescent="0.5">
      <c r="A28" s="143" t="s">
        <v>158</v>
      </c>
      <c r="B28" s="111"/>
      <c r="C28" s="110" t="str">
        <f>IF('Section E-Cumulative CC'!D16="","",'Section E-Cumulative CC'!D16)</f>
        <v/>
      </c>
      <c r="D28" s="110" t="str">
        <f t="shared" si="0"/>
        <v/>
      </c>
      <c r="E28" s="112" t="str">
        <f t="shared" si="1"/>
        <v/>
      </c>
    </row>
    <row r="29" spans="1:5" ht="15.75" x14ac:dyDescent="0.5">
      <c r="A29" s="144" t="s">
        <v>159</v>
      </c>
      <c r="B29" s="114"/>
      <c r="C29" s="113" t="str">
        <f>IF('Section E-Cumulative CC'!D18="","",'Section E-Cumulative CC'!D18)</f>
        <v/>
      </c>
      <c r="D29" s="113" t="str">
        <f t="shared" si="0"/>
        <v/>
      </c>
      <c r="E29" s="115" t="str">
        <f t="shared" si="1"/>
        <v/>
      </c>
    </row>
    <row r="30" spans="1:5" ht="15.75" x14ac:dyDescent="0.5">
      <c r="A30" s="145" t="s">
        <v>393</v>
      </c>
      <c r="B30" s="117"/>
      <c r="C30" s="116" t="str">
        <f>IF('Section E-Cumulative CC'!D20="","",'Section E-Cumulative CC'!D20)</f>
        <v/>
      </c>
      <c r="D30" s="116" t="str">
        <f t="shared" si="0"/>
        <v/>
      </c>
      <c r="E30" s="118" t="str">
        <f t="shared" si="1"/>
        <v/>
      </c>
    </row>
    <row r="31" spans="1:5" x14ac:dyDescent="0.45"/>
    <row r="32" spans="1:5" ht="18.75" customHeight="1" x14ac:dyDescent="0.45">
      <c r="A32" s="130" t="s">
        <v>20</v>
      </c>
    </row>
    <row r="33" ht="1.5" customHeight="1" x14ac:dyDescent="0.45"/>
    <row r="34" ht="1.5" customHeight="1" x14ac:dyDescent="0.45"/>
  </sheetData>
  <sheetProtection sheet="1" selectLockedCells="1"/>
  <mergeCells count="1">
    <mergeCell ref="A2:E2"/>
  </mergeCells>
  <phoneticPr fontId="11" type="noConversion"/>
  <conditionalFormatting sqref="D5:D30">
    <cfRule type="expression" dxfId="3" priority="3">
      <formula>AND(ABS(B5-C5)&gt;50, ABS(B5-C5)/B5&lt;=0.3)</formula>
    </cfRule>
    <cfRule type="expression" dxfId="2" priority="7">
      <formula>AND(B5&lt;&gt;"",ABS(C5-B5)&gt;50)</formula>
    </cfRule>
  </conditionalFormatting>
  <conditionalFormatting sqref="E5:E30">
    <cfRule type="expression" dxfId="1" priority="6">
      <formula>AND(ABS(B5-C5)&lt;=50, ABS(B5-C5)/B5&gt;0.3)</formula>
    </cfRule>
    <cfRule type="expression" dxfId="0" priority="9">
      <formula>AND(B5&lt;&gt;"",ABS((C5-B5)/B5)&gt;0.3)</formula>
    </cfRule>
  </conditionalFormatting>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expression" priority="1" id="{B82A5896-C8A9-4244-8A79-FCD77B829A6A}">
            <xm:f>'Section A-CC &amp; Settings by Age'!$AA$25=2</xm:f>
            <x14:dxf>
              <fill>
                <patternFill>
                  <bgColor rgb="FF595959"/>
                </patternFill>
              </fill>
            </x14:dxf>
          </x14:cfRule>
          <xm:sqref>A8:E10</xm:sqref>
        </x14:conditionalFormatting>
        <x14:conditionalFormatting xmlns:xm="http://schemas.microsoft.com/office/excel/2006/main">
          <x14:cfRule type="expression" priority="2" id="{B62DE80A-F273-48AC-B949-461A93721BB1}">
            <xm:f>'Section D-At Risk Child Count'!$AC$4=2</xm:f>
            <x14:dxf>
              <fill>
                <patternFill>
                  <bgColor rgb="FF595959"/>
                </patternFill>
              </fill>
            </x14:dxf>
          </x14:cfRule>
          <xm:sqref>A21:E23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905A-73EA-4F05-A69D-F19434ADA03C}">
  <sheetPr codeName="Sheet10">
    <tabColor rgb="FFFFFF00"/>
    <pageSetUpPr fitToPage="1"/>
  </sheetPr>
  <dimension ref="A1:R409"/>
  <sheetViews>
    <sheetView showGridLines="0" zoomScaleNormal="100" workbookViewId="0">
      <selection activeCell="B3" sqref="B3"/>
    </sheetView>
  </sheetViews>
  <sheetFormatPr defaultColWidth="0" defaultRowHeight="0" customHeight="1" zeroHeight="1" x14ac:dyDescent="0.45"/>
  <cols>
    <col min="1" max="1" width="67.59765625" customWidth="1"/>
    <col min="2" max="2" width="29.86328125" customWidth="1"/>
    <col min="3" max="3" width="12" customWidth="1"/>
    <col min="4" max="7" width="9" hidden="1" customWidth="1"/>
    <col min="8" max="11" width="9" style="3" hidden="1" customWidth="1"/>
    <col min="12" max="16384" width="9" hidden="1"/>
  </cols>
  <sheetData>
    <row r="1" spans="1:15" ht="31.5" customHeight="1" x14ac:dyDescent="0.45">
      <c r="A1" s="121" t="s">
        <v>160</v>
      </c>
      <c r="B1" s="63"/>
      <c r="C1" s="64"/>
      <c r="D1" s="64"/>
      <c r="E1" s="65"/>
      <c r="F1" s="65"/>
      <c r="G1" s="65"/>
      <c r="H1"/>
      <c r="I1"/>
      <c r="J1"/>
    </row>
    <row r="2" spans="1:15" ht="110.25" x14ac:dyDescent="0.55000000000000004">
      <c r="A2" s="66" t="s">
        <v>161</v>
      </c>
      <c r="B2" s="63"/>
      <c r="C2" s="67"/>
      <c r="D2" s="67"/>
      <c r="E2" s="7"/>
      <c r="F2" s="7"/>
      <c r="G2" s="7"/>
      <c r="H2"/>
      <c r="I2"/>
      <c r="J2"/>
    </row>
    <row r="3" spans="1:15" ht="18" x14ac:dyDescent="0.55000000000000004">
      <c r="A3" s="68" t="s">
        <v>162</v>
      </c>
      <c r="B3" s="69" t="s">
        <v>171</v>
      </c>
      <c r="C3" s="67"/>
      <c r="D3" s="67"/>
      <c r="E3" s="7"/>
      <c r="F3" s="7"/>
      <c r="G3" s="7"/>
    </row>
    <row r="4" spans="1:15" ht="12.75" customHeight="1" x14ac:dyDescent="0.55000000000000004">
      <c r="A4" s="70"/>
      <c r="B4" s="71"/>
      <c r="C4" s="67"/>
      <c r="D4" s="67"/>
      <c r="E4" s="7"/>
      <c r="F4" s="7"/>
      <c r="G4" s="7"/>
      <c r="H4" s="73" t="s">
        <v>163</v>
      </c>
    </row>
    <row r="5" spans="1:15" ht="49.5" customHeight="1" x14ac:dyDescent="0.45">
      <c r="A5" s="66" t="s">
        <v>164</v>
      </c>
      <c r="B5" s="74"/>
      <c r="C5" s="64"/>
      <c r="D5" s="64"/>
      <c r="E5" s="65"/>
      <c r="F5" s="65"/>
      <c r="G5" s="65"/>
      <c r="H5" s="75" t="s">
        <v>165</v>
      </c>
      <c r="I5" s="75" t="s">
        <v>166</v>
      </c>
      <c r="J5" s="75" t="s">
        <v>167</v>
      </c>
      <c r="K5" s="76" t="s">
        <v>168</v>
      </c>
      <c r="M5" s="14" t="s">
        <v>169</v>
      </c>
    </row>
    <row r="6" spans="1:15" ht="4.5" customHeight="1" x14ac:dyDescent="0.45">
      <c r="A6" s="66"/>
      <c r="B6" s="74"/>
      <c r="C6" s="64"/>
      <c r="D6" s="64"/>
      <c r="E6" s="65"/>
      <c r="F6" s="65"/>
      <c r="G6" s="65"/>
      <c r="H6" s="75"/>
      <c r="I6" s="75"/>
      <c r="J6" s="75"/>
      <c r="K6" s="76"/>
      <c r="M6" s="14"/>
    </row>
    <row r="7" spans="1:15" ht="18" x14ac:dyDescent="0.55000000000000004">
      <c r="A7" s="68" t="s">
        <v>170</v>
      </c>
      <c r="B7" s="77" t="str">
        <f>IF(OR(B3="",B3="- Select State -"),"",VLOOKUP(B3,Table13[[#All],[STATE]:[STATE_ABBREV]],3,FALSE)&amp;"seaIDEACITEIv000001.csv")</f>
        <v/>
      </c>
      <c r="C7" s="67"/>
      <c r="D7" s="67"/>
      <c r="E7" s="7"/>
      <c r="F7" s="7"/>
      <c r="G7" s="7"/>
      <c r="H7" s="75" t="s">
        <v>171</v>
      </c>
      <c r="I7" s="75" t="s">
        <v>172</v>
      </c>
      <c r="J7" s="75" t="s">
        <v>172</v>
      </c>
      <c r="K7" s="76" t="s">
        <v>173</v>
      </c>
      <c r="M7" s="14" t="str">
        <f>VLOOKUP(B3,Table13[[#All],[STATE]:[STATE_ABBREV]],3,FALSE)&amp;"seaIDEACEXIT"&amp;".csv"</f>
        <v>xseaIDEACEXIT.csv</v>
      </c>
    </row>
    <row r="8" spans="1:15" ht="18" x14ac:dyDescent="0.55000000000000004">
      <c r="A8" s="68" t="s">
        <v>174</v>
      </c>
      <c r="B8" s="77" t="str">
        <f>IF(OR(B3="",B3="- Select State -"),"",VLOOKUP(B3,Table13[[#All],[STATE]:[STATE_ABBREV]],3,FALSE)&amp;"seaIDEACCEIv000001.csv")</f>
        <v/>
      </c>
      <c r="C8" s="67"/>
      <c r="D8" s="67"/>
      <c r="E8" s="7"/>
      <c r="F8" s="7"/>
      <c r="G8" s="7"/>
      <c r="H8" s="75" t="s">
        <v>175</v>
      </c>
      <c r="I8" s="75" t="s">
        <v>176</v>
      </c>
      <c r="J8" s="75" t="s">
        <v>177</v>
      </c>
      <c r="K8" s="76" t="s">
        <v>178</v>
      </c>
    </row>
    <row r="9" spans="1:15" ht="18" x14ac:dyDescent="0.55000000000000004">
      <c r="A9" s="68" t="s">
        <v>179</v>
      </c>
      <c r="B9" s="77" t="str">
        <f>IF(OR(B3="",B3="- Select State -"),"",VLOOKUP(B3,Table13[[#All],[STATE]:[STATE_ABBREV]],3,FALSE)&amp;"seaIDEACARITv000001.csv")</f>
        <v/>
      </c>
      <c r="C9" s="67"/>
      <c r="D9" s="67"/>
      <c r="E9" s="7"/>
      <c r="F9" s="7"/>
      <c r="G9" s="7"/>
      <c r="H9" s="75" t="s">
        <v>180</v>
      </c>
      <c r="I9" s="75" t="s">
        <v>181</v>
      </c>
      <c r="J9" s="75" t="s">
        <v>182</v>
      </c>
      <c r="K9" s="76" t="s">
        <v>183</v>
      </c>
      <c r="M9" s="78" t="s">
        <v>184</v>
      </c>
    </row>
    <row r="10" spans="1:15" ht="18" x14ac:dyDescent="0.55000000000000004">
      <c r="A10" s="68" t="s">
        <v>185</v>
      </c>
      <c r="B10" s="77" t="str">
        <f>IF(OR(B3="",B3="- Select State -"),"",VLOOKUP(B3,Table13[[#All],[STATE]:[STATE_ABBREV]],3,FALSE)&amp;"seaIDEACCMLTv000001.csv")</f>
        <v/>
      </c>
      <c r="C10" s="67"/>
      <c r="D10" s="67"/>
      <c r="E10" s="7"/>
      <c r="F10" s="7"/>
      <c r="G10" s="7"/>
      <c r="H10" s="75" t="s">
        <v>186</v>
      </c>
      <c r="I10" s="75">
        <v>60</v>
      </c>
      <c r="J10" s="75" t="s">
        <v>187</v>
      </c>
      <c r="K10" s="76" t="s">
        <v>188</v>
      </c>
      <c r="M10" s="75" t="str">
        <f>VLOOKUP(B3,Table13[[#All],[STATE]:[ANSI_CODE]],2,FALSE)</f>
        <v>x</v>
      </c>
    </row>
    <row r="11" spans="1:15" ht="12.75" customHeight="1" x14ac:dyDescent="0.5">
      <c r="A11" s="123"/>
      <c r="B11" s="123"/>
      <c r="C11" s="124"/>
      <c r="D11" s="7"/>
      <c r="E11" s="7"/>
      <c r="F11" s="7"/>
      <c r="G11" s="7"/>
      <c r="H11" s="75" t="s">
        <v>189</v>
      </c>
      <c r="I11" s="75" t="s">
        <v>190</v>
      </c>
      <c r="J11" s="75" t="s">
        <v>191</v>
      </c>
      <c r="K11" s="76" t="s">
        <v>192</v>
      </c>
    </row>
    <row r="12" spans="1:15" ht="41.25" customHeight="1" x14ac:dyDescent="0.55000000000000004">
      <c r="A12" s="120" t="s">
        <v>193</v>
      </c>
      <c r="B12" s="72"/>
      <c r="C12" s="7"/>
      <c r="D12" s="7"/>
      <c r="E12" s="7"/>
      <c r="F12" s="7"/>
      <c r="G12" s="7"/>
      <c r="H12" s="75" t="s">
        <v>194</v>
      </c>
      <c r="I12" s="75" t="s">
        <v>195</v>
      </c>
      <c r="J12" s="75" t="s">
        <v>196</v>
      </c>
      <c r="K12" s="76" t="s">
        <v>197</v>
      </c>
    </row>
    <row r="13" spans="1:15" ht="15.75" x14ac:dyDescent="0.5">
      <c r="A13" s="79"/>
      <c r="B13" s="79"/>
      <c r="H13" s="75" t="s">
        <v>198</v>
      </c>
      <c r="I13" s="75" t="s">
        <v>199</v>
      </c>
      <c r="J13" s="75" t="s">
        <v>200</v>
      </c>
      <c r="K13" s="76" t="s">
        <v>201</v>
      </c>
    </row>
    <row r="14" spans="1:15" ht="152.25" customHeight="1" x14ac:dyDescent="0.5">
      <c r="A14" s="66" t="s">
        <v>202</v>
      </c>
      <c r="B14" s="72"/>
      <c r="H14" s="75" t="s">
        <v>203</v>
      </c>
      <c r="I14" s="75" t="s">
        <v>204</v>
      </c>
      <c r="J14" s="75" t="s">
        <v>205</v>
      </c>
      <c r="K14" s="76" t="s">
        <v>206</v>
      </c>
    </row>
    <row r="15" spans="1:15" s="3" customFormat="1" ht="126" x14ac:dyDescent="0.45">
      <c r="A15" s="66" t="s">
        <v>207</v>
      </c>
      <c r="B15"/>
      <c r="C15"/>
      <c r="D15"/>
      <c r="E15"/>
      <c r="F15"/>
      <c r="G15"/>
      <c r="H15" s="75" t="s">
        <v>397</v>
      </c>
      <c r="I15" s="75">
        <v>9</v>
      </c>
      <c r="J15" s="75" t="s">
        <v>398</v>
      </c>
      <c r="L15"/>
      <c r="M15"/>
      <c r="N15"/>
      <c r="O15"/>
    </row>
    <row r="16" spans="1:15" s="3" customFormat="1" ht="24" customHeight="1" x14ac:dyDescent="0.5">
      <c r="A16" s="101" t="s">
        <v>210</v>
      </c>
      <c r="B16"/>
      <c r="C16"/>
      <c r="D16"/>
      <c r="E16"/>
      <c r="F16"/>
      <c r="G16"/>
      <c r="H16" s="75" t="s">
        <v>399</v>
      </c>
      <c r="I16" s="75">
        <v>10</v>
      </c>
      <c r="J16" s="75" t="s">
        <v>400</v>
      </c>
      <c r="L16"/>
      <c r="M16"/>
      <c r="N16"/>
      <c r="O16"/>
    </row>
    <row r="17" spans="1:18" s="3" customFormat="1" ht="282" customHeight="1" x14ac:dyDescent="0.45">
      <c r="A17" s="80"/>
      <c r="B17"/>
      <c r="C17"/>
      <c r="D17"/>
      <c r="E17"/>
      <c r="F17"/>
      <c r="G17"/>
      <c r="H17" s="75" t="s">
        <v>401</v>
      </c>
      <c r="I17" s="75" t="s">
        <v>402</v>
      </c>
      <c r="J17" s="75" t="s">
        <v>403</v>
      </c>
      <c r="L17"/>
      <c r="M17"/>
      <c r="N17"/>
      <c r="O17"/>
      <c r="P17" s="3" t="s">
        <v>431</v>
      </c>
      <c r="Q17" s="3" t="s">
        <v>432</v>
      </c>
      <c r="R17" s="3" t="s">
        <v>433</v>
      </c>
    </row>
    <row r="18" spans="1:18" s="3" customFormat="1" ht="25.5" customHeight="1" x14ac:dyDescent="0.5">
      <c r="A18" s="102" t="s">
        <v>215</v>
      </c>
      <c r="B18"/>
      <c r="C18"/>
      <c r="D18"/>
      <c r="E18"/>
      <c r="F18"/>
      <c r="G18"/>
      <c r="H18" s="75" t="s">
        <v>404</v>
      </c>
      <c r="I18" s="75" t="s">
        <v>405</v>
      </c>
      <c r="J18" s="75" t="s">
        <v>406</v>
      </c>
      <c r="L18"/>
      <c r="M18"/>
      <c r="N18"/>
      <c r="O18"/>
    </row>
    <row r="19" spans="1:18" s="3" customFormat="1" ht="322.5" customHeight="1" x14ac:dyDescent="0.45">
      <c r="C19"/>
      <c r="D19"/>
      <c r="E19"/>
      <c r="F19"/>
      <c r="G19"/>
      <c r="H19" s="75" t="s">
        <v>407</v>
      </c>
      <c r="I19" s="75" t="s">
        <v>408</v>
      </c>
      <c r="J19" s="75" t="s">
        <v>409</v>
      </c>
      <c r="L19"/>
      <c r="M19"/>
      <c r="N19"/>
      <c r="O19"/>
    </row>
    <row r="20" spans="1:18" s="3" customFormat="1" ht="51" customHeight="1" x14ac:dyDescent="0.45">
      <c r="A20" s="87" t="s">
        <v>220</v>
      </c>
      <c r="C20"/>
      <c r="D20"/>
      <c r="E20"/>
      <c r="F20"/>
      <c r="G20"/>
      <c r="H20" s="75" t="s">
        <v>436</v>
      </c>
      <c r="I20" s="75">
        <v>66</v>
      </c>
      <c r="J20" s="75" t="s">
        <v>437</v>
      </c>
      <c r="L20"/>
      <c r="M20"/>
      <c r="N20"/>
      <c r="O20"/>
    </row>
    <row r="21" spans="1:18" s="3" customFormat="1" ht="15.75" x14ac:dyDescent="0.5">
      <c r="A21" s="103" t="s">
        <v>223</v>
      </c>
      <c r="B21" s="82"/>
      <c r="C21"/>
      <c r="D21"/>
      <c r="E21"/>
      <c r="F21"/>
      <c r="G21"/>
      <c r="H21" s="75" t="s">
        <v>410</v>
      </c>
      <c r="I21" s="75" t="s">
        <v>411</v>
      </c>
      <c r="J21" s="75" t="s">
        <v>412</v>
      </c>
      <c r="L21"/>
      <c r="M21"/>
      <c r="N21"/>
      <c r="O21"/>
    </row>
    <row r="22" spans="1:18" s="3" customFormat="1" ht="140.25" customHeight="1" x14ac:dyDescent="0.5">
      <c r="B22" s="82"/>
      <c r="C22"/>
      <c r="D22"/>
      <c r="E22"/>
      <c r="F22"/>
      <c r="G22"/>
      <c r="H22" s="75" t="s">
        <v>413</v>
      </c>
      <c r="I22" s="75" t="s">
        <v>414</v>
      </c>
      <c r="J22" s="75" t="s">
        <v>415</v>
      </c>
      <c r="L22"/>
      <c r="M22"/>
      <c r="N22"/>
      <c r="O22"/>
    </row>
    <row r="23" spans="1:18" s="3" customFormat="1" ht="47.25" x14ac:dyDescent="0.5">
      <c r="A23" s="83" t="s">
        <v>228</v>
      </c>
      <c r="B23" s="82"/>
      <c r="C23"/>
      <c r="D23"/>
      <c r="E23"/>
      <c r="F23"/>
      <c r="G23"/>
      <c r="H23" s="75" t="s">
        <v>416</v>
      </c>
      <c r="I23" s="75" t="s">
        <v>417</v>
      </c>
      <c r="J23" s="75" t="s">
        <v>418</v>
      </c>
      <c r="L23"/>
      <c r="M23"/>
      <c r="N23"/>
      <c r="O23"/>
    </row>
    <row r="24" spans="1:18" s="3" customFormat="1" ht="18.75" customHeight="1" x14ac:dyDescent="0.5">
      <c r="A24" s="84" t="s">
        <v>231</v>
      </c>
      <c r="B24" s="82"/>
      <c r="C24"/>
      <c r="D24"/>
      <c r="E24"/>
      <c r="F24"/>
      <c r="G24"/>
      <c r="H24" s="75" t="s">
        <v>419</v>
      </c>
      <c r="I24" s="75" t="s">
        <v>420</v>
      </c>
      <c r="J24" s="75" t="s">
        <v>421</v>
      </c>
      <c r="L24"/>
      <c r="M24"/>
      <c r="N24"/>
      <c r="O24"/>
    </row>
    <row r="25" spans="1:18" s="3" customFormat="1" ht="312.75" customHeight="1" x14ac:dyDescent="0.5">
      <c r="A25" s="85"/>
      <c r="B25" s="82"/>
      <c r="C25"/>
      <c r="D25"/>
      <c r="E25"/>
      <c r="F25"/>
      <c r="G25"/>
      <c r="H25" s="75" t="s">
        <v>422</v>
      </c>
      <c r="I25" s="75" t="s">
        <v>423</v>
      </c>
      <c r="J25" s="75" t="s">
        <v>424</v>
      </c>
      <c r="L25"/>
      <c r="M25"/>
      <c r="N25"/>
      <c r="O25"/>
    </row>
    <row r="26" spans="1:18" s="3" customFormat="1" ht="46.5" customHeight="1" x14ac:dyDescent="0.5">
      <c r="A26" s="81" t="s">
        <v>236</v>
      </c>
      <c r="B26" s="82"/>
      <c r="C26"/>
      <c r="D26"/>
      <c r="E26"/>
      <c r="F26"/>
      <c r="G26"/>
      <c r="H26" s="75" t="s">
        <v>425</v>
      </c>
      <c r="I26" s="75" t="s">
        <v>426</v>
      </c>
      <c r="J26" s="75" t="s">
        <v>427</v>
      </c>
      <c r="L26"/>
      <c r="M26"/>
      <c r="N26"/>
      <c r="O26"/>
    </row>
    <row r="27" spans="1:18" s="3" customFormat="1" ht="24" customHeight="1" x14ac:dyDescent="0.5">
      <c r="A27" s="86" t="s">
        <v>239</v>
      </c>
      <c r="B27" s="82"/>
      <c r="C27"/>
      <c r="D27"/>
      <c r="E27"/>
      <c r="F27"/>
      <c r="G27"/>
      <c r="H27" s="75" t="s">
        <v>428</v>
      </c>
      <c r="I27" s="75" t="s">
        <v>429</v>
      </c>
      <c r="J27" s="75" t="s">
        <v>430</v>
      </c>
      <c r="L27"/>
      <c r="M27"/>
      <c r="N27"/>
      <c r="O27"/>
    </row>
    <row r="28" spans="1:18" s="3" customFormat="1" ht="296.25" customHeight="1" x14ac:dyDescent="0.5">
      <c r="A28" s="85"/>
      <c r="B28" s="82"/>
      <c r="C28"/>
      <c r="D28"/>
      <c r="E28"/>
      <c r="F28"/>
      <c r="G28"/>
      <c r="H28" s="75" t="s">
        <v>431</v>
      </c>
      <c r="I28" s="75">
        <v>22</v>
      </c>
      <c r="J28" s="75" t="s">
        <v>433</v>
      </c>
      <c r="L28"/>
      <c r="M28"/>
      <c r="N28"/>
      <c r="O28"/>
    </row>
    <row r="29" spans="1:18" s="3" customFormat="1" ht="86.25" customHeight="1" x14ac:dyDescent="0.5">
      <c r="A29" s="87" t="s">
        <v>244</v>
      </c>
      <c r="B29" s="82"/>
      <c r="C29"/>
      <c r="D29"/>
      <c r="E29"/>
      <c r="F29"/>
      <c r="G29"/>
      <c r="H29" s="75" t="s">
        <v>208</v>
      </c>
      <c r="I29" s="75">
        <v>23</v>
      </c>
      <c r="J29" s="75" t="s">
        <v>209</v>
      </c>
      <c r="L29"/>
      <c r="M29"/>
      <c r="N29"/>
      <c r="O29"/>
    </row>
    <row r="30" spans="1:18" s="3" customFormat="1" ht="15.75" x14ac:dyDescent="0.5">
      <c r="A30" s="85" t="s">
        <v>247</v>
      </c>
      <c r="B30" s="82"/>
      <c r="C30"/>
      <c r="D30"/>
      <c r="E30"/>
      <c r="F30"/>
      <c r="G30"/>
      <c r="H30" s="75" t="s">
        <v>211</v>
      </c>
      <c r="I30" s="75">
        <v>24</v>
      </c>
      <c r="J30" s="75" t="s">
        <v>212</v>
      </c>
      <c r="L30"/>
      <c r="M30"/>
      <c r="N30"/>
      <c r="O30"/>
    </row>
    <row r="31" spans="1:18" s="3" customFormat="1" ht="162.75" customHeight="1" x14ac:dyDescent="0.5">
      <c r="A31" s="85"/>
      <c r="B31" s="82"/>
      <c r="C31"/>
      <c r="D31"/>
      <c r="E31"/>
      <c r="F31"/>
      <c r="G31"/>
      <c r="H31" s="75" t="s">
        <v>213</v>
      </c>
      <c r="I31" s="75">
        <v>25</v>
      </c>
      <c r="J31" s="75" t="s">
        <v>214</v>
      </c>
      <c r="L31"/>
      <c r="M31"/>
      <c r="N31"/>
      <c r="O31"/>
    </row>
    <row r="32" spans="1:18" s="3" customFormat="1" ht="237" customHeight="1" x14ac:dyDescent="0.5">
      <c r="A32" s="85"/>
      <c r="B32" s="82"/>
      <c r="C32"/>
      <c r="D32"/>
      <c r="E32"/>
      <c r="F32"/>
      <c r="G32"/>
      <c r="H32" s="75" t="s">
        <v>216</v>
      </c>
      <c r="I32" s="75">
        <v>26</v>
      </c>
      <c r="J32" s="75" t="s">
        <v>217</v>
      </c>
      <c r="L32"/>
      <c r="M32"/>
      <c r="N32"/>
      <c r="O32"/>
    </row>
    <row r="33" spans="1:15" s="3" customFormat="1" ht="87" customHeight="1" x14ac:dyDescent="0.5">
      <c r="A33" s="81" t="s">
        <v>254</v>
      </c>
      <c r="B33" s="82"/>
      <c r="C33"/>
      <c r="D33"/>
      <c r="E33"/>
      <c r="F33"/>
      <c r="G33"/>
      <c r="H33" s="75" t="s">
        <v>434</v>
      </c>
      <c r="I33" s="75">
        <v>27</v>
      </c>
      <c r="J33" s="75" t="s">
        <v>435</v>
      </c>
      <c r="L33"/>
      <c r="M33"/>
      <c r="N33"/>
      <c r="O33"/>
    </row>
    <row r="34" spans="1:15" s="3" customFormat="1" ht="20.25" customHeight="1" x14ac:dyDescent="0.5">
      <c r="A34" s="119" t="s">
        <v>257</v>
      </c>
      <c r="B34" s="82"/>
      <c r="C34"/>
      <c r="D34"/>
      <c r="E34"/>
      <c r="F34"/>
      <c r="G34"/>
      <c r="H34" s="75" t="s">
        <v>438</v>
      </c>
      <c r="I34" s="75">
        <v>28</v>
      </c>
      <c r="J34" s="75" t="s">
        <v>439</v>
      </c>
      <c r="L34"/>
      <c r="M34"/>
      <c r="N34"/>
      <c r="O34"/>
    </row>
    <row r="35" spans="1:15" s="3" customFormat="1" ht="143.25" customHeight="1" x14ac:dyDescent="0.5">
      <c r="B35" s="82"/>
      <c r="C35"/>
      <c r="D35"/>
      <c r="E35"/>
      <c r="F35"/>
      <c r="G35"/>
      <c r="H35" s="75" t="s">
        <v>218</v>
      </c>
      <c r="I35" s="75">
        <v>29</v>
      </c>
      <c r="J35" s="75" t="s">
        <v>219</v>
      </c>
      <c r="L35"/>
      <c r="M35"/>
      <c r="N35"/>
      <c r="O35"/>
    </row>
    <row r="36" spans="1:15" s="3" customFormat="1" ht="25.5" customHeight="1" x14ac:dyDescent="0.5">
      <c r="A36" s="119" t="s">
        <v>262</v>
      </c>
      <c r="B36" s="82"/>
      <c r="C36"/>
      <c r="D36"/>
      <c r="E36"/>
      <c r="F36"/>
      <c r="G36"/>
      <c r="H36" s="75" t="s">
        <v>221</v>
      </c>
      <c r="I36" s="75">
        <v>30</v>
      </c>
      <c r="J36" s="75" t="s">
        <v>222</v>
      </c>
      <c r="L36"/>
      <c r="M36"/>
      <c r="N36"/>
      <c r="O36"/>
    </row>
    <row r="37" spans="1:15" s="3" customFormat="1" ht="159.75" customHeight="1" x14ac:dyDescent="0.5">
      <c r="B37" s="82"/>
      <c r="C37"/>
      <c r="D37"/>
      <c r="E37"/>
      <c r="F37"/>
      <c r="G37"/>
      <c r="H37" s="75" t="s">
        <v>224</v>
      </c>
      <c r="I37" s="75">
        <v>31</v>
      </c>
      <c r="J37" s="75" t="s">
        <v>225</v>
      </c>
      <c r="L37"/>
      <c r="M37"/>
      <c r="N37"/>
      <c r="O37"/>
    </row>
    <row r="38" spans="1:15" s="3" customFormat="1" ht="33" customHeight="1" x14ac:dyDescent="0.5">
      <c r="A38" s="87" t="s">
        <v>267</v>
      </c>
      <c r="B38" s="82"/>
      <c r="C38"/>
      <c r="D38"/>
      <c r="E38"/>
      <c r="F38"/>
      <c r="G38"/>
      <c r="H38" s="75" t="s">
        <v>226</v>
      </c>
      <c r="I38" s="75">
        <v>32</v>
      </c>
      <c r="J38" s="75" t="s">
        <v>227</v>
      </c>
      <c r="L38"/>
      <c r="M38"/>
      <c r="N38"/>
      <c r="O38"/>
    </row>
    <row r="39" spans="1:15" s="3" customFormat="1" ht="113.25" customHeight="1" x14ac:dyDescent="0.5">
      <c r="A39" s="81" t="s">
        <v>270</v>
      </c>
      <c r="B39" s="82"/>
      <c r="C39"/>
      <c r="D39"/>
      <c r="E39"/>
      <c r="F39"/>
      <c r="G39"/>
      <c r="H39" s="75" t="s">
        <v>229</v>
      </c>
      <c r="I39" s="75">
        <v>33</v>
      </c>
      <c r="J39" s="75" t="s">
        <v>230</v>
      </c>
      <c r="L39"/>
      <c r="M39"/>
      <c r="N39"/>
      <c r="O39"/>
    </row>
    <row r="40" spans="1:15" s="3" customFormat="1" ht="15.75" customHeight="1" x14ac:dyDescent="0.5">
      <c r="A40" s="88" t="s">
        <v>273</v>
      </c>
      <c r="B40" s="82"/>
      <c r="C40"/>
      <c r="D40"/>
      <c r="E40"/>
      <c r="F40"/>
      <c r="G40"/>
      <c r="H40" s="75" t="s">
        <v>232</v>
      </c>
      <c r="I40" s="75">
        <v>34</v>
      </c>
      <c r="J40" s="75" t="s">
        <v>233</v>
      </c>
      <c r="L40"/>
      <c r="M40"/>
      <c r="N40"/>
      <c r="O40"/>
    </row>
    <row r="41" spans="1:15" s="3" customFormat="1" ht="377.25" customHeight="1" x14ac:dyDescent="0.5">
      <c r="A41" s="85"/>
      <c r="B41" s="82"/>
      <c r="C41"/>
      <c r="D41"/>
      <c r="E41"/>
      <c r="F41"/>
      <c r="G41"/>
      <c r="H41" s="75" t="s">
        <v>234</v>
      </c>
      <c r="I41" s="75">
        <v>35</v>
      </c>
      <c r="J41" s="75" t="s">
        <v>235</v>
      </c>
      <c r="L41"/>
      <c r="M41"/>
      <c r="N41"/>
      <c r="O41"/>
    </row>
    <row r="42" spans="1:15" s="3" customFormat="1" ht="115.5" customHeight="1" x14ac:dyDescent="0.5">
      <c r="A42" s="87" t="s">
        <v>389</v>
      </c>
      <c r="B42" s="82"/>
      <c r="C42"/>
      <c r="D42"/>
      <c r="E42"/>
      <c r="F42"/>
      <c r="G42"/>
      <c r="H42" s="75" t="s">
        <v>237</v>
      </c>
      <c r="I42" s="75">
        <v>36</v>
      </c>
      <c r="J42" s="75" t="s">
        <v>238</v>
      </c>
      <c r="L42"/>
      <c r="M42"/>
      <c r="N42"/>
      <c r="O42"/>
    </row>
    <row r="43" spans="1:15" s="3" customFormat="1" ht="15.75" x14ac:dyDescent="0.5">
      <c r="A43" s="122" t="s">
        <v>280</v>
      </c>
      <c r="B43" s="79"/>
      <c r="C43"/>
      <c r="D43"/>
      <c r="E43"/>
      <c r="F43"/>
      <c r="G43"/>
      <c r="H43" s="75" t="s">
        <v>240</v>
      </c>
      <c r="I43" s="75">
        <v>37</v>
      </c>
      <c r="J43" s="75" t="s">
        <v>241</v>
      </c>
      <c r="L43"/>
      <c r="M43"/>
      <c r="N43"/>
      <c r="O43"/>
    </row>
    <row r="44" spans="1:15" s="3" customFormat="1" ht="139.5" customHeight="1" x14ac:dyDescent="0.5">
      <c r="A44"/>
      <c r="B44" s="79"/>
      <c r="C44"/>
      <c r="D44"/>
      <c r="E44"/>
      <c r="F44"/>
      <c r="G44"/>
      <c r="H44" s="75" t="s">
        <v>242</v>
      </c>
      <c r="I44" s="75">
        <v>38</v>
      </c>
      <c r="J44" s="75" t="s">
        <v>243</v>
      </c>
      <c r="L44"/>
      <c r="M44"/>
      <c r="N44"/>
      <c r="O44"/>
    </row>
    <row r="45" spans="1:15" s="3" customFormat="1" ht="17.25" customHeight="1" x14ac:dyDescent="0.5">
      <c r="A45" s="122" t="s">
        <v>285</v>
      </c>
      <c r="B45" s="79"/>
      <c r="C45"/>
      <c r="D45"/>
      <c r="E45"/>
      <c r="F45"/>
      <c r="G45"/>
      <c r="H45" s="75" t="s">
        <v>245</v>
      </c>
      <c r="I45" s="75">
        <v>69</v>
      </c>
      <c r="J45" s="75" t="s">
        <v>246</v>
      </c>
      <c r="L45"/>
      <c r="M45"/>
      <c r="N45"/>
      <c r="O45"/>
    </row>
    <row r="46" spans="1:15" s="3" customFormat="1" ht="137.25" customHeight="1" x14ac:dyDescent="0.5">
      <c r="A46"/>
      <c r="B46" s="79"/>
      <c r="C46"/>
      <c r="D46"/>
      <c r="E46"/>
      <c r="F46"/>
      <c r="G46"/>
      <c r="H46" s="75" t="s">
        <v>248</v>
      </c>
      <c r="I46" s="75">
        <v>39</v>
      </c>
      <c r="J46" s="75" t="s">
        <v>249</v>
      </c>
    </row>
    <row r="47" spans="1:15" s="5" customFormat="1" ht="36" customHeight="1" x14ac:dyDescent="0.45">
      <c r="A47" s="105" t="s">
        <v>288</v>
      </c>
      <c r="B47" s="89"/>
      <c r="C47" s="6"/>
      <c r="D47" s="6"/>
      <c r="E47" s="6"/>
      <c r="F47" s="6"/>
      <c r="G47" s="6"/>
      <c r="H47" s="75" t="s">
        <v>250</v>
      </c>
      <c r="I47" s="75">
        <v>40</v>
      </c>
      <c r="J47" s="75" t="s">
        <v>251</v>
      </c>
      <c r="L47" s="6"/>
      <c r="M47" s="6"/>
      <c r="N47" s="6"/>
      <c r="O47" s="6"/>
    </row>
    <row r="48" spans="1:15" s="3" customFormat="1" ht="24.75" customHeight="1" x14ac:dyDescent="0.5">
      <c r="A48" s="122" t="s">
        <v>289</v>
      </c>
      <c r="B48" s="79"/>
      <c r="C48"/>
      <c r="D48"/>
      <c r="E48"/>
      <c r="F48"/>
      <c r="G48"/>
      <c r="H48" s="75" t="s">
        <v>252</v>
      </c>
      <c r="I48" s="75">
        <v>41</v>
      </c>
      <c r="J48" s="75" t="s">
        <v>253</v>
      </c>
      <c r="L48"/>
      <c r="M48"/>
      <c r="N48"/>
      <c r="O48"/>
    </row>
    <row r="49" spans="1:15" s="3" customFormat="1" ht="372.75" customHeight="1" x14ac:dyDescent="0.5">
      <c r="A49"/>
      <c r="B49" s="79"/>
      <c r="C49"/>
      <c r="D49"/>
      <c r="E49"/>
      <c r="F49"/>
      <c r="G49"/>
      <c r="H49" s="75" t="s">
        <v>255</v>
      </c>
      <c r="I49" s="75">
        <v>42</v>
      </c>
      <c r="J49" s="75" t="s">
        <v>256</v>
      </c>
      <c r="L49"/>
      <c r="M49"/>
      <c r="N49"/>
      <c r="O49"/>
    </row>
    <row r="50" spans="1:15" s="3" customFormat="1" ht="48" customHeight="1" x14ac:dyDescent="0.5">
      <c r="A50" s="90" t="s">
        <v>290</v>
      </c>
      <c r="B50" s="79"/>
      <c r="C50"/>
      <c r="D50"/>
      <c r="E50"/>
      <c r="F50"/>
      <c r="G50"/>
      <c r="H50" s="75" t="s">
        <v>258</v>
      </c>
      <c r="I50" s="75">
        <v>72</v>
      </c>
      <c r="J50" s="75" t="s">
        <v>259</v>
      </c>
      <c r="L50"/>
      <c r="M50"/>
      <c r="N50"/>
      <c r="O50"/>
    </row>
    <row r="51" spans="1:15" s="3" customFormat="1" ht="52.5" customHeight="1" x14ac:dyDescent="0.5">
      <c r="A51" s="91" t="s">
        <v>291</v>
      </c>
      <c r="B51" s="92"/>
      <c r="C51"/>
      <c r="D51"/>
      <c r="E51"/>
      <c r="F51"/>
      <c r="G51"/>
      <c r="H51" s="75" t="s">
        <v>260</v>
      </c>
      <c r="I51" s="75">
        <v>44</v>
      </c>
      <c r="J51" s="75" t="s">
        <v>261</v>
      </c>
      <c r="L51"/>
      <c r="M51"/>
      <c r="N51"/>
      <c r="O51"/>
    </row>
    <row r="52" spans="1:15" s="3" customFormat="1" ht="30" customHeight="1" x14ac:dyDescent="0.5">
      <c r="A52" s="93" t="s">
        <v>292</v>
      </c>
      <c r="B52" s="79"/>
      <c r="C52"/>
      <c r="D52"/>
      <c r="E52"/>
      <c r="F52"/>
      <c r="G52"/>
      <c r="H52" s="75" t="s">
        <v>263</v>
      </c>
      <c r="I52" s="75">
        <v>45</v>
      </c>
      <c r="J52" s="75" t="s">
        <v>264</v>
      </c>
      <c r="L52"/>
      <c r="M52"/>
      <c r="N52"/>
      <c r="O52"/>
    </row>
    <row r="53" spans="1:15" s="3" customFormat="1" ht="17.25" customHeight="1" x14ac:dyDescent="0.5">
      <c r="B53" s="79"/>
      <c r="C53"/>
      <c r="D53"/>
      <c r="E53"/>
      <c r="F53"/>
      <c r="G53"/>
      <c r="H53" s="75" t="s">
        <v>265</v>
      </c>
      <c r="I53" s="75">
        <v>46</v>
      </c>
      <c r="J53" s="75" t="s">
        <v>266</v>
      </c>
      <c r="L53"/>
      <c r="M53"/>
      <c r="N53"/>
      <c r="O53"/>
    </row>
    <row r="54" spans="1:15" s="3" customFormat="1" ht="17.25" customHeight="1" x14ac:dyDescent="0.5">
      <c r="A54" s="94" t="s">
        <v>293</v>
      </c>
      <c r="B54" s="79"/>
      <c r="C54"/>
      <c r="D54"/>
      <c r="E54"/>
      <c r="F54"/>
      <c r="G54"/>
      <c r="H54" s="75" t="s">
        <v>268</v>
      </c>
      <c r="I54" s="75">
        <v>47</v>
      </c>
      <c r="J54" s="75" t="s">
        <v>269</v>
      </c>
      <c r="L54"/>
      <c r="M54"/>
      <c r="N54"/>
      <c r="O54"/>
    </row>
    <row r="55" spans="1:15" s="3" customFormat="1" ht="17.25" customHeight="1" x14ac:dyDescent="0.5">
      <c r="A55" s="130" t="s">
        <v>20</v>
      </c>
      <c r="B55" s="79"/>
      <c r="C55"/>
      <c r="D55"/>
      <c r="E55"/>
      <c r="F55"/>
      <c r="G55"/>
      <c r="H55" s="75" t="s">
        <v>271</v>
      </c>
      <c r="I55" s="75">
        <v>48</v>
      </c>
      <c r="J55" s="75" t="s">
        <v>272</v>
      </c>
      <c r="L55"/>
      <c r="M55"/>
      <c r="N55"/>
      <c r="O55"/>
    </row>
    <row r="56" spans="1:15" s="3" customFormat="1" ht="15.75" x14ac:dyDescent="0.5">
      <c r="B56" s="79"/>
      <c r="C56"/>
      <c r="D56"/>
      <c r="E56"/>
      <c r="F56"/>
      <c r="G56"/>
      <c r="H56" s="75" t="s">
        <v>274</v>
      </c>
      <c r="I56" s="75">
        <v>49</v>
      </c>
      <c r="J56" s="75" t="s">
        <v>275</v>
      </c>
      <c r="L56"/>
      <c r="M56"/>
      <c r="N56"/>
      <c r="O56"/>
    </row>
    <row r="57" spans="1:15" s="3" customFormat="1" ht="15.75" x14ac:dyDescent="0.5">
      <c r="B57" s="79"/>
      <c r="C57"/>
      <c r="D57"/>
      <c r="E57"/>
      <c r="F57"/>
      <c r="G57"/>
      <c r="H57" s="75" t="s">
        <v>276</v>
      </c>
      <c r="I57" s="75">
        <v>50</v>
      </c>
      <c r="J57" s="75" t="s">
        <v>277</v>
      </c>
      <c r="L57"/>
      <c r="M57"/>
      <c r="N57"/>
      <c r="O57"/>
    </row>
    <row r="58" spans="1:15" s="3" customFormat="1" ht="15.75" x14ac:dyDescent="0.5">
      <c r="B58" s="79"/>
      <c r="C58"/>
      <c r="D58"/>
      <c r="E58"/>
      <c r="F58"/>
      <c r="G58"/>
      <c r="H58" s="75" t="s">
        <v>440</v>
      </c>
      <c r="I58" s="75">
        <v>78</v>
      </c>
      <c r="J58" s="75" t="s">
        <v>441</v>
      </c>
      <c r="L58"/>
      <c r="M58"/>
      <c r="N58"/>
      <c r="O58"/>
    </row>
    <row r="59" spans="1:15" s="3" customFormat="1" ht="15.75" x14ac:dyDescent="0.5">
      <c r="A59" s="95"/>
      <c r="B59" s="79"/>
      <c r="C59"/>
      <c r="D59"/>
      <c r="E59"/>
      <c r="F59"/>
      <c r="G59"/>
      <c r="H59" s="75" t="s">
        <v>442</v>
      </c>
      <c r="I59" s="75">
        <v>51</v>
      </c>
      <c r="J59" s="75" t="s">
        <v>443</v>
      </c>
      <c r="L59"/>
      <c r="M59"/>
      <c r="N59"/>
      <c r="O59"/>
    </row>
    <row r="60" spans="1:15" s="3" customFormat="1" ht="15.75" x14ac:dyDescent="0.5">
      <c r="A60" s="95"/>
      <c r="B60" s="79"/>
      <c r="C60"/>
      <c r="D60"/>
      <c r="E60"/>
      <c r="F60"/>
      <c r="G60"/>
      <c r="H60" s="75" t="s">
        <v>278</v>
      </c>
      <c r="I60" s="75">
        <v>53</v>
      </c>
      <c r="J60" s="75" t="s">
        <v>279</v>
      </c>
      <c r="L60"/>
      <c r="M60"/>
      <c r="N60"/>
      <c r="O60"/>
    </row>
    <row r="61" spans="1:15" s="3" customFormat="1" ht="15.75" x14ac:dyDescent="0.5">
      <c r="A61" s="95"/>
      <c r="B61" s="79"/>
      <c r="C61"/>
      <c r="D61"/>
      <c r="E61"/>
      <c r="F61"/>
      <c r="G61"/>
      <c r="H61" s="75" t="s">
        <v>281</v>
      </c>
      <c r="I61" s="75">
        <v>54</v>
      </c>
      <c r="J61" s="75" t="s">
        <v>282</v>
      </c>
      <c r="L61"/>
      <c r="M61"/>
      <c r="N61"/>
      <c r="O61"/>
    </row>
    <row r="62" spans="1:15" s="3" customFormat="1" ht="15.75" x14ac:dyDescent="0.5">
      <c r="A62" s="95"/>
      <c r="B62" s="79"/>
      <c r="C62"/>
      <c r="D62"/>
      <c r="E62"/>
      <c r="F62"/>
      <c r="G62"/>
      <c r="H62" s="75" t="s">
        <v>283</v>
      </c>
      <c r="I62" s="75">
        <v>55</v>
      </c>
      <c r="J62" s="75" t="s">
        <v>284</v>
      </c>
      <c r="L62"/>
      <c r="M62"/>
      <c r="N62"/>
      <c r="O62"/>
    </row>
    <row r="63" spans="1:15" s="3" customFormat="1" ht="15.75" x14ac:dyDescent="0.5">
      <c r="A63" s="95"/>
      <c r="B63" s="79"/>
      <c r="C63"/>
      <c r="D63"/>
      <c r="E63"/>
      <c r="F63"/>
      <c r="G63"/>
      <c r="H63" s="75" t="s">
        <v>286</v>
      </c>
      <c r="I63" s="75">
        <v>56</v>
      </c>
      <c r="J63" s="75" t="s">
        <v>287</v>
      </c>
      <c r="L63"/>
      <c r="M63"/>
      <c r="N63"/>
      <c r="O63"/>
    </row>
    <row r="64" spans="1:15" s="3" customFormat="1" ht="15.75" x14ac:dyDescent="0.5">
      <c r="A64" s="95"/>
      <c r="B64" s="79"/>
      <c r="C64"/>
      <c r="D64"/>
      <c r="E64"/>
      <c r="F64"/>
      <c r="G64"/>
      <c r="L64"/>
      <c r="M64"/>
      <c r="N64"/>
      <c r="O64"/>
    </row>
    <row r="65" spans="1:15" s="3" customFormat="1" ht="15.75" x14ac:dyDescent="0.5">
      <c r="A65" s="95"/>
      <c r="B65" s="79"/>
      <c r="C65"/>
      <c r="D65"/>
      <c r="E65"/>
      <c r="F65"/>
      <c r="G65"/>
      <c r="L65"/>
      <c r="M65"/>
      <c r="N65"/>
      <c r="O65"/>
    </row>
    <row r="66" spans="1:15" s="3" customFormat="1" ht="15.75" x14ac:dyDescent="0.5">
      <c r="A66" s="95"/>
      <c r="B66" s="79"/>
      <c r="C66"/>
      <c r="D66"/>
      <c r="E66"/>
      <c r="F66"/>
      <c r="G66"/>
      <c r="L66"/>
      <c r="M66"/>
      <c r="N66"/>
      <c r="O66"/>
    </row>
    <row r="67" spans="1:15" s="3" customFormat="1" ht="15.75" x14ac:dyDescent="0.5">
      <c r="A67" s="95"/>
      <c r="B67" s="79"/>
      <c r="C67"/>
      <c r="D67"/>
      <c r="E67"/>
      <c r="F67"/>
      <c r="G67"/>
      <c r="L67"/>
      <c r="M67"/>
      <c r="N67"/>
      <c r="O67"/>
    </row>
    <row r="68" spans="1:15" ht="15.75" x14ac:dyDescent="0.5">
      <c r="A68" s="95"/>
      <c r="B68" s="79"/>
    </row>
    <row r="69" spans="1:15" ht="15.75" x14ac:dyDescent="0.5">
      <c r="A69" s="95"/>
      <c r="B69" s="79"/>
    </row>
    <row r="70" spans="1:15" ht="15.75" x14ac:dyDescent="0.5">
      <c r="A70" s="95"/>
      <c r="B70" s="79"/>
    </row>
    <row r="71" spans="1:15" ht="15.75" x14ac:dyDescent="0.5">
      <c r="A71" s="95"/>
      <c r="B71" s="79"/>
    </row>
    <row r="72" spans="1:15" ht="15.75" x14ac:dyDescent="0.5">
      <c r="A72" s="96"/>
      <c r="B72" s="79"/>
      <c r="H72"/>
      <c r="I72"/>
      <c r="J72"/>
      <c r="K72"/>
    </row>
    <row r="73" spans="1:15" ht="15.75" x14ac:dyDescent="0.5">
      <c r="A73" s="95"/>
      <c r="B73" s="79"/>
      <c r="H73"/>
      <c r="I73"/>
      <c r="J73"/>
      <c r="K73"/>
    </row>
    <row r="74" spans="1:15" ht="15.75" x14ac:dyDescent="0.5">
      <c r="A74" s="95"/>
      <c r="B74" s="79"/>
      <c r="H74"/>
      <c r="I74"/>
      <c r="J74"/>
      <c r="K74"/>
    </row>
    <row r="75" spans="1:15" ht="15.75" x14ac:dyDescent="0.5">
      <c r="A75" s="95"/>
      <c r="B75" s="79"/>
      <c r="H75"/>
      <c r="I75"/>
      <c r="J75"/>
      <c r="K75"/>
    </row>
    <row r="76" spans="1:15" ht="15.75" x14ac:dyDescent="0.5">
      <c r="A76" s="95"/>
      <c r="B76" s="79"/>
      <c r="H76"/>
      <c r="I76"/>
      <c r="J76"/>
      <c r="K76"/>
    </row>
    <row r="77" spans="1:15" ht="15.75" x14ac:dyDescent="0.5">
      <c r="A77" s="95"/>
      <c r="B77" s="79"/>
      <c r="H77"/>
      <c r="I77"/>
      <c r="J77"/>
      <c r="K77"/>
    </row>
    <row r="78" spans="1:15" ht="15.75" x14ac:dyDescent="0.5">
      <c r="A78" s="95"/>
      <c r="B78" s="79"/>
      <c r="H78"/>
      <c r="I78"/>
      <c r="J78"/>
      <c r="K78"/>
    </row>
    <row r="79" spans="1:15" ht="15.75" x14ac:dyDescent="0.5">
      <c r="A79" s="95"/>
      <c r="B79" s="79"/>
      <c r="H79"/>
      <c r="I79"/>
      <c r="J79"/>
      <c r="K79"/>
    </row>
    <row r="80" spans="1:15" ht="15.75" x14ac:dyDescent="0.5">
      <c r="A80" s="95"/>
      <c r="B80" s="79"/>
      <c r="H80"/>
      <c r="I80"/>
      <c r="J80"/>
      <c r="K80"/>
    </row>
    <row r="81" spans="1:11" ht="15.75" hidden="1" x14ac:dyDescent="0.5">
      <c r="A81" s="95"/>
      <c r="B81" s="79"/>
      <c r="H81"/>
      <c r="I81"/>
      <c r="J81"/>
      <c r="K81"/>
    </row>
    <row r="82" spans="1:11" ht="15.75" hidden="1" x14ac:dyDescent="0.5">
      <c r="A82" s="95"/>
      <c r="B82" s="79"/>
    </row>
    <row r="83" spans="1:11" ht="15.75" hidden="1" x14ac:dyDescent="0.5">
      <c r="A83" s="95"/>
      <c r="B83" s="79"/>
    </row>
    <row r="84" spans="1:11" ht="15.75" hidden="1" x14ac:dyDescent="0.5">
      <c r="A84" s="95"/>
      <c r="B84" s="79"/>
    </row>
    <row r="85" spans="1:11" ht="15.75" hidden="1" x14ac:dyDescent="0.5">
      <c r="A85" s="95"/>
      <c r="B85" s="79"/>
    </row>
    <row r="86" spans="1:11" ht="15.75" hidden="1" x14ac:dyDescent="0.5">
      <c r="B86" s="79"/>
    </row>
    <row r="87" spans="1:11" ht="15.75" hidden="1" x14ac:dyDescent="0.5">
      <c r="B87" s="79"/>
    </row>
    <row r="88" spans="1:11" ht="15.75" hidden="1" x14ac:dyDescent="0.5">
      <c r="B88" s="79"/>
    </row>
    <row r="89" spans="1:11" ht="15.75" hidden="1" x14ac:dyDescent="0.5">
      <c r="B89" s="79"/>
    </row>
    <row r="90" spans="1:11" ht="15.75" hidden="1" x14ac:dyDescent="0.5">
      <c r="A90" s="96"/>
      <c r="B90" s="79"/>
    </row>
    <row r="91" spans="1:11" ht="15.75" hidden="1" x14ac:dyDescent="0.5">
      <c r="A91" s="95"/>
      <c r="B91" s="79"/>
    </row>
    <row r="92" spans="1:11" ht="15.75" hidden="1" x14ac:dyDescent="0.5">
      <c r="A92" s="95"/>
      <c r="B92" s="79"/>
    </row>
    <row r="93" spans="1:11" ht="15.75" hidden="1" x14ac:dyDescent="0.5">
      <c r="A93" s="95"/>
      <c r="B93" s="79"/>
    </row>
    <row r="94" spans="1:11" ht="15.75" hidden="1" x14ac:dyDescent="0.5">
      <c r="A94" s="95"/>
      <c r="B94" s="79"/>
    </row>
    <row r="95" spans="1:11" ht="15.75" hidden="1" x14ac:dyDescent="0.5">
      <c r="A95" s="95"/>
      <c r="B95" s="79"/>
    </row>
    <row r="96" spans="1:11" ht="15.75" hidden="1" x14ac:dyDescent="0.5">
      <c r="A96" s="95"/>
      <c r="B96" s="79"/>
    </row>
    <row r="97" spans="1:2" ht="15.75" hidden="1" x14ac:dyDescent="0.5">
      <c r="A97" s="95"/>
      <c r="B97" s="79"/>
    </row>
    <row r="98" spans="1:2" ht="15.75" hidden="1" x14ac:dyDescent="0.5">
      <c r="A98" s="95"/>
      <c r="B98" s="79"/>
    </row>
    <row r="99" spans="1:2" ht="15.75" hidden="1" x14ac:dyDescent="0.5">
      <c r="A99" s="95"/>
      <c r="B99" s="79"/>
    </row>
    <row r="100" spans="1:2" ht="15.75" hidden="1" x14ac:dyDescent="0.5">
      <c r="A100" s="95"/>
      <c r="B100" s="79"/>
    </row>
    <row r="101" spans="1:2" ht="15.75" hidden="1" x14ac:dyDescent="0.5">
      <c r="A101" s="95"/>
      <c r="B101" s="79"/>
    </row>
    <row r="102" spans="1:2" ht="15.75" hidden="1" x14ac:dyDescent="0.5">
      <c r="A102" s="95"/>
      <c r="B102" s="79"/>
    </row>
    <row r="103" spans="1:2" ht="15.75" hidden="1" x14ac:dyDescent="0.5">
      <c r="A103" s="95"/>
      <c r="B103" s="79"/>
    </row>
    <row r="104" spans="1:2" ht="15.75" hidden="1" x14ac:dyDescent="0.5">
      <c r="A104" s="95"/>
      <c r="B104" s="79"/>
    </row>
    <row r="105" spans="1:2" ht="15.75" hidden="1" x14ac:dyDescent="0.5">
      <c r="A105" s="95"/>
      <c r="B105" s="79"/>
    </row>
    <row r="106" spans="1:2" ht="15.75" hidden="1" x14ac:dyDescent="0.5">
      <c r="A106" s="95"/>
      <c r="B106" s="79"/>
    </row>
    <row r="107" spans="1:2" ht="15.75" hidden="1" x14ac:dyDescent="0.5">
      <c r="A107" s="95"/>
      <c r="B107" s="79"/>
    </row>
    <row r="108" spans="1:2" ht="15.75" hidden="1" x14ac:dyDescent="0.5">
      <c r="A108" s="95"/>
      <c r="B108" s="79"/>
    </row>
    <row r="109" spans="1:2" ht="15.75" hidden="1" x14ac:dyDescent="0.5">
      <c r="A109" s="95"/>
      <c r="B109" s="79"/>
    </row>
    <row r="110" spans="1:2" ht="15.75" hidden="1" x14ac:dyDescent="0.5">
      <c r="A110" s="95"/>
      <c r="B110" s="79"/>
    </row>
    <row r="111" spans="1:2" ht="15.75" hidden="1" x14ac:dyDescent="0.5">
      <c r="A111" s="95"/>
      <c r="B111" s="79"/>
    </row>
    <row r="112" spans="1:2" ht="15.75" hidden="1" x14ac:dyDescent="0.5">
      <c r="A112" s="95"/>
      <c r="B112" s="79"/>
    </row>
    <row r="113" spans="1:2" ht="15.75" hidden="1" x14ac:dyDescent="0.5">
      <c r="A113" s="95"/>
      <c r="B113" s="79"/>
    </row>
    <row r="114" spans="1:2" ht="15.75" hidden="1" x14ac:dyDescent="0.5">
      <c r="A114" s="95"/>
      <c r="B114" s="79"/>
    </row>
    <row r="115" spans="1:2" ht="15.75" hidden="1" x14ac:dyDescent="0.5">
      <c r="A115" s="95"/>
      <c r="B115" s="79"/>
    </row>
    <row r="116" spans="1:2" ht="15.75" hidden="1" x14ac:dyDescent="0.5">
      <c r="A116" s="95"/>
      <c r="B116" s="79"/>
    </row>
    <row r="117" spans="1:2" ht="15.75" hidden="1" x14ac:dyDescent="0.5">
      <c r="A117" s="95"/>
      <c r="B117" s="79"/>
    </row>
    <row r="118" spans="1:2" ht="15.75" hidden="1" x14ac:dyDescent="0.5">
      <c r="A118" s="95"/>
      <c r="B118" s="79"/>
    </row>
    <row r="119" spans="1:2" ht="15.75" hidden="1" x14ac:dyDescent="0.5">
      <c r="A119" s="95"/>
      <c r="B119" s="79"/>
    </row>
    <row r="120" spans="1:2" ht="15.75" hidden="1" x14ac:dyDescent="0.5">
      <c r="A120" s="95"/>
      <c r="B120" s="79"/>
    </row>
    <row r="121" spans="1:2" ht="15.75" hidden="1" x14ac:dyDescent="0.5">
      <c r="A121" s="95"/>
      <c r="B121" s="79"/>
    </row>
    <row r="122" spans="1:2" ht="15.75" hidden="1" x14ac:dyDescent="0.5">
      <c r="A122" s="95"/>
      <c r="B122" s="79"/>
    </row>
    <row r="123" spans="1:2" ht="15.75" hidden="1" x14ac:dyDescent="0.5">
      <c r="A123" s="95"/>
      <c r="B123" s="79"/>
    </row>
    <row r="124" spans="1:2" ht="15.75" hidden="1" x14ac:dyDescent="0.5">
      <c r="A124" s="95"/>
      <c r="B124" s="79"/>
    </row>
    <row r="125" spans="1:2" ht="15.75" hidden="1" x14ac:dyDescent="0.5">
      <c r="A125" s="95"/>
      <c r="B125" s="79"/>
    </row>
    <row r="126" spans="1:2" ht="15.75" hidden="1" x14ac:dyDescent="0.5">
      <c r="A126" s="95"/>
      <c r="B126" s="79"/>
    </row>
    <row r="127" spans="1:2" ht="15.75" hidden="1" x14ac:dyDescent="0.5">
      <c r="A127" s="95"/>
      <c r="B127" s="79"/>
    </row>
    <row r="128" spans="1:2" ht="15.75" hidden="1" x14ac:dyDescent="0.5">
      <c r="A128" s="95"/>
      <c r="B128" s="79"/>
    </row>
    <row r="129" spans="1:2" ht="15.75" hidden="1" x14ac:dyDescent="0.5">
      <c r="A129" s="95"/>
      <c r="B129" s="79"/>
    </row>
    <row r="130" spans="1:2" ht="15.75" hidden="1" x14ac:dyDescent="0.5">
      <c r="A130" s="95"/>
      <c r="B130" s="79"/>
    </row>
    <row r="131" spans="1:2" ht="15.75" hidden="1" x14ac:dyDescent="0.5">
      <c r="A131" s="95"/>
      <c r="B131" s="79"/>
    </row>
    <row r="132" spans="1:2" ht="15.75" hidden="1" x14ac:dyDescent="0.5">
      <c r="A132" s="95"/>
      <c r="B132" s="79"/>
    </row>
    <row r="133" spans="1:2" ht="15.75" hidden="1" x14ac:dyDescent="0.5">
      <c r="A133" s="95"/>
      <c r="B133" s="79"/>
    </row>
    <row r="134" spans="1:2" ht="15.75" hidden="1" x14ac:dyDescent="0.5">
      <c r="A134" s="95"/>
      <c r="B134" s="79"/>
    </row>
    <row r="135" spans="1:2" ht="15.75" hidden="1" x14ac:dyDescent="0.5">
      <c r="A135" s="95"/>
      <c r="B135" s="79"/>
    </row>
    <row r="136" spans="1:2" ht="15.75" hidden="1" x14ac:dyDescent="0.5">
      <c r="A136" s="95"/>
      <c r="B136" s="79"/>
    </row>
    <row r="137" spans="1:2" ht="15.75" hidden="1" x14ac:dyDescent="0.5">
      <c r="A137" s="95"/>
      <c r="B137" s="79"/>
    </row>
    <row r="138" spans="1:2" ht="15.75" hidden="1" x14ac:dyDescent="0.5">
      <c r="A138" s="95"/>
      <c r="B138" s="79"/>
    </row>
    <row r="139" spans="1:2" ht="15.75" hidden="1" x14ac:dyDescent="0.5">
      <c r="A139" s="95"/>
      <c r="B139" s="79"/>
    </row>
    <row r="140" spans="1:2" ht="15.75" hidden="1" x14ac:dyDescent="0.5">
      <c r="A140" s="95"/>
      <c r="B140" s="79"/>
    </row>
    <row r="141" spans="1:2" ht="15.75" hidden="1" x14ac:dyDescent="0.5">
      <c r="A141" s="95"/>
      <c r="B141" s="79"/>
    </row>
    <row r="142" spans="1:2" ht="15.75" hidden="1" x14ac:dyDescent="0.5">
      <c r="A142" s="95"/>
      <c r="B142" s="79"/>
    </row>
    <row r="143" spans="1:2" ht="15.75" hidden="1" x14ac:dyDescent="0.5">
      <c r="A143" s="95"/>
      <c r="B143" s="79"/>
    </row>
    <row r="144" spans="1:2" ht="15.75" hidden="1" x14ac:dyDescent="0.5">
      <c r="A144" s="95"/>
      <c r="B144" s="79"/>
    </row>
    <row r="145" spans="1:2" ht="15.75" hidden="1" x14ac:dyDescent="0.5">
      <c r="A145" s="95"/>
      <c r="B145" s="79"/>
    </row>
    <row r="146" spans="1:2" ht="15.75" hidden="1" x14ac:dyDescent="0.5">
      <c r="A146" s="95"/>
      <c r="B146" s="79"/>
    </row>
    <row r="147" spans="1:2" ht="15.75" hidden="1" x14ac:dyDescent="0.5">
      <c r="A147" s="95"/>
      <c r="B147" s="79"/>
    </row>
    <row r="148" spans="1:2" ht="15.75" hidden="1" x14ac:dyDescent="0.5">
      <c r="A148" s="95"/>
      <c r="B148" s="79"/>
    </row>
    <row r="149" spans="1:2" ht="15.75" hidden="1" x14ac:dyDescent="0.5">
      <c r="A149" s="95"/>
      <c r="B149" s="79"/>
    </row>
    <row r="150" spans="1:2" ht="15.75" hidden="1" x14ac:dyDescent="0.5">
      <c r="A150" s="95"/>
      <c r="B150" s="79"/>
    </row>
    <row r="151" spans="1:2" ht="15.75" hidden="1" x14ac:dyDescent="0.5">
      <c r="A151" s="95"/>
      <c r="B151" s="79"/>
    </row>
    <row r="152" spans="1:2" ht="15.75" hidden="1" x14ac:dyDescent="0.5">
      <c r="A152" s="95"/>
      <c r="B152" s="79"/>
    </row>
    <row r="153" spans="1:2" ht="15.75" hidden="1" x14ac:dyDescent="0.5">
      <c r="A153" s="95"/>
      <c r="B153" s="79"/>
    </row>
    <row r="154" spans="1:2" ht="15.75" hidden="1" x14ac:dyDescent="0.5">
      <c r="A154" s="95"/>
      <c r="B154" s="79"/>
    </row>
    <row r="155" spans="1:2" ht="15.75" hidden="1" x14ac:dyDescent="0.5">
      <c r="A155" s="95"/>
      <c r="B155" s="79"/>
    </row>
    <row r="156" spans="1:2" ht="15.75" hidden="1" x14ac:dyDescent="0.5">
      <c r="A156" s="95"/>
      <c r="B156" s="79"/>
    </row>
    <row r="157" spans="1:2" ht="15.75" hidden="1" x14ac:dyDescent="0.5">
      <c r="A157" s="95"/>
      <c r="B157" s="79"/>
    </row>
    <row r="158" spans="1:2" ht="15.75" hidden="1" x14ac:dyDescent="0.5">
      <c r="A158" s="95"/>
      <c r="B158" s="79"/>
    </row>
    <row r="159" spans="1:2" ht="15.75" hidden="1" x14ac:dyDescent="0.5">
      <c r="A159" s="95"/>
      <c r="B159" s="79"/>
    </row>
    <row r="160" spans="1:2" ht="15.75" hidden="1" x14ac:dyDescent="0.5">
      <c r="A160" s="95"/>
      <c r="B160" s="79"/>
    </row>
    <row r="161" spans="1:2" ht="15.75" hidden="1" x14ac:dyDescent="0.5">
      <c r="A161" s="95"/>
      <c r="B161" s="79"/>
    </row>
    <row r="162" spans="1:2" ht="15.75" hidden="1" x14ac:dyDescent="0.5">
      <c r="A162" s="95"/>
      <c r="B162" s="79"/>
    </row>
    <row r="163" spans="1:2" ht="15.75" hidden="1" x14ac:dyDescent="0.5">
      <c r="A163" s="95"/>
      <c r="B163" s="79"/>
    </row>
    <row r="164" spans="1:2" ht="15.75" hidden="1" x14ac:dyDescent="0.5">
      <c r="A164" s="95"/>
      <c r="B164" s="79"/>
    </row>
    <row r="165" spans="1:2" ht="15.75" hidden="1" x14ac:dyDescent="0.5">
      <c r="A165" s="95"/>
      <c r="B165" s="79"/>
    </row>
    <row r="166" spans="1:2" ht="15.75" hidden="1" x14ac:dyDescent="0.5">
      <c r="A166" s="95"/>
      <c r="B166" s="79"/>
    </row>
    <row r="167" spans="1:2" ht="15.75" hidden="1" x14ac:dyDescent="0.5">
      <c r="A167" s="95"/>
      <c r="B167" s="79"/>
    </row>
    <row r="168" spans="1:2" ht="15.75" hidden="1" x14ac:dyDescent="0.5">
      <c r="A168" s="95"/>
      <c r="B168" s="79"/>
    </row>
    <row r="169" spans="1:2" ht="15.75" hidden="1" x14ac:dyDescent="0.5">
      <c r="A169" s="95"/>
      <c r="B169" s="79"/>
    </row>
    <row r="170" spans="1:2" ht="15.75" hidden="1" x14ac:dyDescent="0.5">
      <c r="A170" s="95"/>
      <c r="B170" s="79"/>
    </row>
    <row r="171" spans="1:2" ht="15.75" hidden="1" x14ac:dyDescent="0.5">
      <c r="A171" s="95"/>
      <c r="B171" s="79"/>
    </row>
    <row r="172" spans="1:2" ht="15.75" hidden="1" x14ac:dyDescent="0.5">
      <c r="A172" s="95"/>
      <c r="B172" s="79"/>
    </row>
    <row r="173" spans="1:2" ht="15.75" hidden="1" x14ac:dyDescent="0.5">
      <c r="A173" s="95"/>
      <c r="B173" s="79"/>
    </row>
    <row r="174" spans="1:2" ht="15.75" hidden="1" x14ac:dyDescent="0.5">
      <c r="A174" s="95"/>
      <c r="B174" s="79"/>
    </row>
    <row r="175" spans="1:2" ht="15.75" hidden="1" x14ac:dyDescent="0.5">
      <c r="A175" s="95"/>
      <c r="B175" s="79"/>
    </row>
    <row r="176" spans="1:2" ht="15.75" hidden="1" x14ac:dyDescent="0.5">
      <c r="A176" s="95"/>
      <c r="B176" s="79"/>
    </row>
    <row r="177" spans="1:2" ht="15.75" hidden="1" x14ac:dyDescent="0.5">
      <c r="A177" s="95"/>
      <c r="B177" s="79"/>
    </row>
    <row r="178" spans="1:2" ht="15.75" hidden="1" x14ac:dyDescent="0.5">
      <c r="A178" s="95"/>
      <c r="B178" s="79"/>
    </row>
    <row r="179" spans="1:2" ht="15.75" hidden="1" x14ac:dyDescent="0.5">
      <c r="A179" s="95"/>
      <c r="B179" s="79"/>
    </row>
    <row r="180" spans="1:2" ht="15.75" hidden="1" x14ac:dyDescent="0.5">
      <c r="A180" s="95"/>
      <c r="B180" s="79"/>
    </row>
    <row r="181" spans="1:2" ht="15.75" hidden="1" x14ac:dyDescent="0.5">
      <c r="A181" s="95"/>
      <c r="B181" s="79"/>
    </row>
    <row r="182" spans="1:2" ht="15.75" hidden="1" x14ac:dyDescent="0.5">
      <c r="A182" s="95"/>
      <c r="B182" s="79"/>
    </row>
    <row r="183" spans="1:2" ht="15.75" hidden="1" x14ac:dyDescent="0.5">
      <c r="A183" s="95"/>
      <c r="B183" s="79"/>
    </row>
    <row r="184" spans="1:2" ht="15.75" hidden="1" x14ac:dyDescent="0.5">
      <c r="A184" s="95"/>
      <c r="B184" s="79"/>
    </row>
    <row r="185" spans="1:2" ht="15.75" hidden="1" x14ac:dyDescent="0.5">
      <c r="A185" s="95"/>
      <c r="B185" s="79"/>
    </row>
    <row r="186" spans="1:2" ht="15.75" hidden="1" x14ac:dyDescent="0.5">
      <c r="A186" s="95"/>
      <c r="B186" s="79"/>
    </row>
    <row r="187" spans="1:2" ht="15.75" hidden="1" x14ac:dyDescent="0.5">
      <c r="A187" s="95"/>
      <c r="B187" s="79"/>
    </row>
    <row r="188" spans="1:2" ht="15.75" hidden="1" x14ac:dyDescent="0.5">
      <c r="A188" s="95"/>
      <c r="B188" s="79"/>
    </row>
    <row r="189" spans="1:2" ht="15.75" hidden="1" x14ac:dyDescent="0.5">
      <c r="A189" s="95"/>
      <c r="B189" s="79"/>
    </row>
    <row r="190" spans="1:2" ht="15.75" hidden="1" x14ac:dyDescent="0.5">
      <c r="A190" s="95"/>
      <c r="B190" s="79"/>
    </row>
    <row r="191" spans="1:2" ht="15.75" hidden="1" x14ac:dyDescent="0.5">
      <c r="A191" s="95"/>
      <c r="B191" s="79"/>
    </row>
    <row r="192" spans="1:2" ht="15.75" hidden="1" x14ac:dyDescent="0.5">
      <c r="A192" s="95"/>
      <c r="B192" s="79"/>
    </row>
    <row r="193" spans="1:2" ht="15.75" hidden="1" x14ac:dyDescent="0.5">
      <c r="A193" s="95"/>
      <c r="B193" s="79"/>
    </row>
    <row r="194" spans="1:2" ht="15.75" hidden="1" x14ac:dyDescent="0.5">
      <c r="A194" s="95"/>
      <c r="B194" s="79"/>
    </row>
    <row r="195" spans="1:2" ht="15.75" hidden="1" x14ac:dyDescent="0.5">
      <c r="A195" s="95"/>
      <c r="B195" s="79"/>
    </row>
    <row r="196" spans="1:2" ht="15.75" hidden="1" x14ac:dyDescent="0.5">
      <c r="A196" s="95"/>
      <c r="B196" s="79"/>
    </row>
    <row r="197" spans="1:2" ht="15.75" hidden="1" x14ac:dyDescent="0.5">
      <c r="A197" s="95"/>
      <c r="B197" s="79"/>
    </row>
    <row r="198" spans="1:2" ht="15.75" hidden="1" x14ac:dyDescent="0.5">
      <c r="A198" s="95"/>
      <c r="B198" s="79"/>
    </row>
    <row r="199" spans="1:2" ht="15.75" hidden="1" x14ac:dyDescent="0.5">
      <c r="A199" s="95"/>
      <c r="B199" s="79"/>
    </row>
    <row r="200" spans="1:2" ht="15.75" hidden="1" x14ac:dyDescent="0.5">
      <c r="A200" s="95"/>
      <c r="B200" s="79"/>
    </row>
    <row r="201" spans="1:2" ht="15.75" hidden="1" x14ac:dyDescent="0.5">
      <c r="A201" s="95"/>
      <c r="B201" s="79"/>
    </row>
    <row r="202" spans="1:2" ht="15.75" hidden="1" x14ac:dyDescent="0.5">
      <c r="A202" s="95"/>
      <c r="B202" s="79"/>
    </row>
    <row r="203" spans="1:2" ht="15.75" hidden="1" x14ac:dyDescent="0.5">
      <c r="A203" s="95"/>
      <c r="B203" s="79"/>
    </row>
    <row r="204" spans="1:2" ht="15.75" hidden="1" x14ac:dyDescent="0.5">
      <c r="A204" s="95"/>
      <c r="B204" s="79"/>
    </row>
    <row r="205" spans="1:2" ht="15.75" hidden="1" x14ac:dyDescent="0.5">
      <c r="A205" s="95"/>
      <c r="B205" s="79"/>
    </row>
    <row r="206" spans="1:2" ht="15.75" hidden="1" x14ac:dyDescent="0.5">
      <c r="A206" s="95"/>
      <c r="B206" s="79"/>
    </row>
    <row r="207" spans="1:2" ht="15.75" hidden="1" x14ac:dyDescent="0.5">
      <c r="A207" s="95"/>
      <c r="B207" s="79"/>
    </row>
    <row r="208" spans="1:2" ht="15.75" hidden="1" x14ac:dyDescent="0.5">
      <c r="A208" s="95"/>
      <c r="B208" s="79"/>
    </row>
    <row r="209" spans="1:2" ht="15.75" hidden="1" x14ac:dyDescent="0.5">
      <c r="A209" s="95"/>
      <c r="B209" s="79"/>
    </row>
    <row r="210" spans="1:2" ht="15.75" hidden="1" x14ac:dyDescent="0.5">
      <c r="A210" s="95"/>
      <c r="B210" s="79"/>
    </row>
    <row r="211" spans="1:2" ht="15.75" hidden="1" x14ac:dyDescent="0.5">
      <c r="A211" s="95"/>
      <c r="B211" s="79"/>
    </row>
    <row r="212" spans="1:2" ht="15.75" hidden="1" x14ac:dyDescent="0.5">
      <c r="A212" s="95"/>
      <c r="B212" s="79"/>
    </row>
    <row r="213" spans="1:2" ht="15.75" hidden="1" x14ac:dyDescent="0.5">
      <c r="A213" s="95"/>
      <c r="B213" s="79"/>
    </row>
    <row r="214" spans="1:2" ht="15.75" hidden="1" x14ac:dyDescent="0.5">
      <c r="A214" s="95"/>
      <c r="B214" s="79"/>
    </row>
    <row r="215" spans="1:2" ht="15.75" hidden="1" x14ac:dyDescent="0.5">
      <c r="A215" s="95"/>
      <c r="B215" s="79"/>
    </row>
    <row r="216" spans="1:2" ht="15.75" hidden="1" x14ac:dyDescent="0.5">
      <c r="A216" s="95"/>
      <c r="B216" s="79"/>
    </row>
    <row r="217" spans="1:2" ht="15.75" hidden="1" x14ac:dyDescent="0.5">
      <c r="A217" s="95"/>
      <c r="B217" s="79"/>
    </row>
    <row r="218" spans="1:2" ht="15.75" hidden="1" x14ac:dyDescent="0.5">
      <c r="A218" s="95"/>
      <c r="B218" s="79"/>
    </row>
    <row r="219" spans="1:2" ht="15.75" hidden="1" x14ac:dyDescent="0.5">
      <c r="A219" s="95"/>
      <c r="B219" s="79"/>
    </row>
    <row r="220" spans="1:2" ht="15.75" hidden="1" x14ac:dyDescent="0.5">
      <c r="A220" s="95"/>
      <c r="B220" s="79"/>
    </row>
    <row r="221" spans="1:2" ht="15.75" hidden="1" x14ac:dyDescent="0.5">
      <c r="A221" s="95"/>
      <c r="B221" s="79"/>
    </row>
    <row r="222" spans="1:2" ht="15.75" hidden="1" x14ac:dyDescent="0.5">
      <c r="A222" s="95"/>
      <c r="B222" s="79"/>
    </row>
    <row r="223" spans="1:2" ht="15.75" hidden="1" x14ac:dyDescent="0.5">
      <c r="A223" s="95"/>
      <c r="B223" s="79"/>
    </row>
    <row r="224" spans="1:2" ht="15.75" hidden="1" x14ac:dyDescent="0.5">
      <c r="A224" s="95"/>
      <c r="B224" s="79"/>
    </row>
    <row r="225" spans="1:2" ht="15.75" hidden="1" x14ac:dyDescent="0.5">
      <c r="A225" s="95"/>
      <c r="B225" s="79"/>
    </row>
    <row r="226" spans="1:2" ht="15.75" hidden="1" x14ac:dyDescent="0.5">
      <c r="A226" s="95"/>
      <c r="B226" s="79"/>
    </row>
    <row r="227" spans="1:2" ht="15.75" hidden="1" x14ac:dyDescent="0.5">
      <c r="A227" s="95"/>
      <c r="B227" s="79"/>
    </row>
    <row r="228" spans="1:2" ht="15.75" hidden="1" x14ac:dyDescent="0.5">
      <c r="A228" s="95"/>
      <c r="B228" s="79"/>
    </row>
    <row r="229" spans="1:2" ht="15.75" hidden="1" x14ac:dyDescent="0.5">
      <c r="A229" s="95"/>
      <c r="B229" s="79"/>
    </row>
    <row r="230" spans="1:2" ht="15.75" hidden="1" x14ac:dyDescent="0.5">
      <c r="A230" s="95"/>
      <c r="B230" s="79"/>
    </row>
    <row r="231" spans="1:2" ht="15.75" hidden="1" x14ac:dyDescent="0.5">
      <c r="A231" s="95"/>
      <c r="B231" s="79"/>
    </row>
    <row r="232" spans="1:2" ht="15.75" hidden="1" x14ac:dyDescent="0.5">
      <c r="A232" s="95"/>
      <c r="B232" s="79"/>
    </row>
    <row r="233" spans="1:2" ht="15.75" hidden="1" x14ac:dyDescent="0.5">
      <c r="A233" s="95"/>
      <c r="B233" s="79"/>
    </row>
    <row r="234" spans="1:2" ht="15.75" hidden="1" x14ac:dyDescent="0.5">
      <c r="A234" s="95"/>
      <c r="B234" s="79"/>
    </row>
    <row r="235" spans="1:2" ht="15.75" hidden="1" x14ac:dyDescent="0.5">
      <c r="A235" s="95"/>
      <c r="B235" s="79"/>
    </row>
    <row r="236" spans="1:2" ht="15.75" hidden="1" x14ac:dyDescent="0.5">
      <c r="A236" s="95"/>
      <c r="B236" s="79"/>
    </row>
    <row r="237" spans="1:2" ht="15.75" hidden="1" x14ac:dyDescent="0.5">
      <c r="A237" s="95"/>
      <c r="B237" s="79"/>
    </row>
    <row r="238" spans="1:2" ht="15.75" hidden="1" x14ac:dyDescent="0.5">
      <c r="A238" s="95"/>
      <c r="B238" s="79"/>
    </row>
    <row r="239" spans="1:2" ht="15.75" hidden="1" x14ac:dyDescent="0.5">
      <c r="A239" s="95"/>
      <c r="B239" s="79"/>
    </row>
    <row r="240" spans="1:2" ht="15.75" hidden="1" x14ac:dyDescent="0.5">
      <c r="A240" s="95"/>
      <c r="B240" s="79"/>
    </row>
    <row r="241" spans="1:2" ht="15.75" hidden="1" x14ac:dyDescent="0.5">
      <c r="A241" s="95"/>
      <c r="B241" s="79"/>
    </row>
    <row r="242" spans="1:2" ht="15.75" hidden="1" x14ac:dyDescent="0.5">
      <c r="A242" s="95"/>
      <c r="B242" s="79"/>
    </row>
    <row r="243" spans="1:2" ht="15.75" hidden="1" x14ac:dyDescent="0.5">
      <c r="A243" s="95"/>
      <c r="B243" s="79"/>
    </row>
    <row r="244" spans="1:2" ht="15.75" hidden="1" x14ac:dyDescent="0.5">
      <c r="A244" s="95"/>
      <c r="B244" s="79"/>
    </row>
    <row r="245" spans="1:2" ht="15.75" hidden="1" x14ac:dyDescent="0.5">
      <c r="A245" s="95"/>
      <c r="B245" s="79"/>
    </row>
    <row r="246" spans="1:2" ht="15.75" hidden="1" x14ac:dyDescent="0.5">
      <c r="A246" s="95"/>
      <c r="B246" s="79"/>
    </row>
    <row r="247" spans="1:2" ht="15.75" hidden="1" x14ac:dyDescent="0.5">
      <c r="A247" s="95"/>
      <c r="B247" s="79"/>
    </row>
    <row r="248" spans="1:2" ht="15.75" hidden="1" x14ac:dyDescent="0.5">
      <c r="A248" s="95"/>
      <c r="B248" s="79"/>
    </row>
    <row r="249" spans="1:2" ht="15.75" hidden="1" x14ac:dyDescent="0.5">
      <c r="A249" s="95"/>
      <c r="B249" s="79"/>
    </row>
    <row r="250" spans="1:2" ht="15.75" hidden="1" x14ac:dyDescent="0.5">
      <c r="A250" s="95"/>
      <c r="B250" s="79"/>
    </row>
    <row r="251" spans="1:2" ht="15.75" hidden="1" x14ac:dyDescent="0.5">
      <c r="A251" s="95"/>
      <c r="B251" s="79"/>
    </row>
    <row r="252" spans="1:2" ht="15.75" hidden="1" x14ac:dyDescent="0.5">
      <c r="A252" s="95"/>
      <c r="B252" s="79"/>
    </row>
    <row r="253" spans="1:2" ht="15.75" hidden="1" x14ac:dyDescent="0.5">
      <c r="A253" s="95"/>
      <c r="B253" s="79"/>
    </row>
    <row r="254" spans="1:2" ht="15.75" hidden="1" x14ac:dyDescent="0.5">
      <c r="A254" s="95"/>
      <c r="B254" s="79"/>
    </row>
    <row r="255" spans="1:2" ht="15.75" hidden="1" x14ac:dyDescent="0.5">
      <c r="A255" s="95"/>
      <c r="B255" s="79"/>
    </row>
    <row r="256" spans="1:2" ht="15.75" hidden="1" x14ac:dyDescent="0.5">
      <c r="A256" s="95"/>
      <c r="B256" s="79"/>
    </row>
    <row r="257" spans="1:2" ht="15.75" hidden="1" x14ac:dyDescent="0.5">
      <c r="A257" s="95"/>
      <c r="B257" s="79"/>
    </row>
    <row r="258" spans="1:2" ht="15.75" hidden="1" x14ac:dyDescent="0.5">
      <c r="A258" s="95"/>
      <c r="B258" s="79"/>
    </row>
    <row r="259" spans="1:2" ht="15.75" hidden="1" x14ac:dyDescent="0.5">
      <c r="A259" s="95"/>
      <c r="B259" s="79"/>
    </row>
    <row r="260" spans="1:2" ht="15.75" hidden="1" x14ac:dyDescent="0.5">
      <c r="A260" s="95"/>
      <c r="B260" s="79"/>
    </row>
    <row r="261" spans="1:2" ht="15.75" hidden="1" x14ac:dyDescent="0.5">
      <c r="A261" s="95"/>
      <c r="B261" s="79"/>
    </row>
    <row r="262" spans="1:2" ht="15.75" hidden="1" x14ac:dyDescent="0.5">
      <c r="A262" s="95"/>
      <c r="B262" s="79"/>
    </row>
    <row r="263" spans="1:2" ht="15.75" hidden="1" x14ac:dyDescent="0.5">
      <c r="A263" s="95"/>
      <c r="B263" s="79"/>
    </row>
    <row r="264" spans="1:2" ht="15.75" hidden="1" x14ac:dyDescent="0.5">
      <c r="A264" s="95"/>
      <c r="B264" s="79"/>
    </row>
    <row r="265" spans="1:2" ht="15.75" hidden="1" x14ac:dyDescent="0.5">
      <c r="A265" s="95"/>
      <c r="B265" s="79"/>
    </row>
    <row r="266" spans="1:2" ht="15.75" hidden="1" x14ac:dyDescent="0.5">
      <c r="A266" s="95"/>
      <c r="B266" s="79"/>
    </row>
    <row r="267" spans="1:2" ht="15.75" hidden="1" x14ac:dyDescent="0.5">
      <c r="A267" s="95"/>
      <c r="B267" s="79"/>
    </row>
    <row r="268" spans="1:2" ht="15.75" hidden="1" x14ac:dyDescent="0.5">
      <c r="A268" s="95"/>
      <c r="B268" s="79"/>
    </row>
    <row r="269" spans="1:2" ht="15.75" hidden="1" x14ac:dyDescent="0.5">
      <c r="A269" s="95"/>
      <c r="B269" s="79"/>
    </row>
    <row r="270" spans="1:2" ht="15.75" hidden="1" x14ac:dyDescent="0.5">
      <c r="A270" s="95"/>
      <c r="B270" s="79"/>
    </row>
    <row r="271" spans="1:2" ht="15.75" hidden="1" x14ac:dyDescent="0.5">
      <c r="A271" s="95"/>
      <c r="B271" s="79"/>
    </row>
    <row r="272" spans="1:2" ht="15.75" hidden="1" x14ac:dyDescent="0.5">
      <c r="A272" s="95"/>
      <c r="B272" s="79"/>
    </row>
    <row r="273" spans="1:2" ht="15.75" hidden="1" x14ac:dyDescent="0.5">
      <c r="A273" s="95"/>
      <c r="B273" s="79"/>
    </row>
    <row r="274" spans="1:2" ht="15.75" hidden="1" x14ac:dyDescent="0.5">
      <c r="A274" s="95"/>
      <c r="B274" s="79"/>
    </row>
    <row r="275" spans="1:2" ht="15.75" hidden="1" x14ac:dyDescent="0.5">
      <c r="A275" s="95"/>
      <c r="B275" s="79"/>
    </row>
    <row r="276" spans="1:2" ht="15.75" hidden="1" x14ac:dyDescent="0.5">
      <c r="A276" s="95"/>
      <c r="B276" s="79"/>
    </row>
    <row r="277" spans="1:2" ht="15.75" hidden="1" x14ac:dyDescent="0.5">
      <c r="A277" s="95"/>
      <c r="B277" s="79"/>
    </row>
    <row r="278" spans="1:2" ht="15.75" hidden="1" x14ac:dyDescent="0.5">
      <c r="A278" s="95"/>
      <c r="B278" s="79"/>
    </row>
    <row r="279" spans="1:2" ht="15.75" hidden="1" x14ac:dyDescent="0.5">
      <c r="A279" s="95"/>
      <c r="B279" s="79"/>
    </row>
    <row r="280" spans="1:2" ht="15.75" hidden="1" x14ac:dyDescent="0.5">
      <c r="A280" s="95"/>
      <c r="B280" s="79"/>
    </row>
    <row r="281" spans="1:2" ht="15.75" hidden="1" x14ac:dyDescent="0.5">
      <c r="A281" s="95"/>
      <c r="B281" s="79"/>
    </row>
    <row r="282" spans="1:2" ht="15.75" hidden="1" x14ac:dyDescent="0.5">
      <c r="A282" s="79"/>
      <c r="B282" s="79"/>
    </row>
    <row r="283" spans="1:2" ht="15.75" hidden="1" x14ac:dyDescent="0.5">
      <c r="A283" s="79"/>
      <c r="B283" s="79"/>
    </row>
    <row r="284" spans="1:2" ht="15.75" hidden="1" x14ac:dyDescent="0.5">
      <c r="A284" s="79"/>
      <c r="B284" s="79"/>
    </row>
    <row r="285" spans="1:2" ht="15.75" hidden="1" x14ac:dyDescent="0.5">
      <c r="A285" s="79"/>
      <c r="B285" s="79"/>
    </row>
    <row r="286" spans="1:2" ht="15.75" hidden="1" x14ac:dyDescent="0.5">
      <c r="A286" s="79"/>
      <c r="B286" s="79"/>
    </row>
    <row r="287" spans="1:2" ht="15.75" hidden="1" x14ac:dyDescent="0.5">
      <c r="A287" s="79"/>
      <c r="B287" s="79"/>
    </row>
    <row r="288" spans="1:2" ht="15.75" hidden="1" x14ac:dyDescent="0.5">
      <c r="A288" s="79"/>
      <c r="B288" s="79"/>
    </row>
    <row r="289" spans="1:2" ht="15.75" hidden="1" x14ac:dyDescent="0.5">
      <c r="A289" s="79"/>
      <c r="B289" s="79"/>
    </row>
    <row r="290" spans="1:2" ht="15.75" hidden="1" x14ac:dyDescent="0.5">
      <c r="A290" s="79"/>
      <c r="B290" s="79"/>
    </row>
    <row r="291" spans="1:2" ht="15.75" hidden="1" x14ac:dyDescent="0.5">
      <c r="A291" s="79"/>
      <c r="B291" s="79"/>
    </row>
    <row r="292" spans="1:2" ht="15.75" hidden="1" x14ac:dyDescent="0.5">
      <c r="A292" s="79"/>
      <c r="B292" s="79"/>
    </row>
    <row r="293" spans="1:2" ht="15.75" hidden="1" x14ac:dyDescent="0.5">
      <c r="A293" s="79"/>
      <c r="B293" s="79"/>
    </row>
    <row r="294" spans="1:2" ht="15.75" hidden="1" x14ac:dyDescent="0.5">
      <c r="A294" s="79"/>
      <c r="B294" s="79"/>
    </row>
    <row r="295" spans="1:2" ht="15.75" hidden="1" x14ac:dyDescent="0.5">
      <c r="A295" s="79"/>
      <c r="B295" s="79"/>
    </row>
    <row r="296" spans="1:2" ht="15.75" hidden="1" x14ac:dyDescent="0.5">
      <c r="A296" s="79"/>
      <c r="B296" s="79"/>
    </row>
    <row r="297" spans="1:2" ht="15.75" hidden="1" x14ac:dyDescent="0.5">
      <c r="A297" s="79"/>
      <c r="B297" s="79"/>
    </row>
    <row r="298" spans="1:2" ht="15.75" hidden="1" x14ac:dyDescent="0.5">
      <c r="A298" s="79"/>
      <c r="B298" s="79"/>
    </row>
    <row r="299" spans="1:2" ht="15.75" hidden="1" x14ac:dyDescent="0.5">
      <c r="A299" s="79"/>
      <c r="B299" s="79"/>
    </row>
    <row r="300" spans="1:2" ht="15.75" hidden="1" x14ac:dyDescent="0.5">
      <c r="A300" s="79"/>
      <c r="B300" s="79"/>
    </row>
    <row r="301" spans="1:2" ht="15.75" hidden="1" x14ac:dyDescent="0.5">
      <c r="A301" s="79"/>
      <c r="B301" s="79"/>
    </row>
    <row r="302" spans="1:2" ht="15.75" hidden="1" x14ac:dyDescent="0.5">
      <c r="A302" s="79"/>
      <c r="B302" s="79"/>
    </row>
    <row r="303" spans="1:2" ht="15.75" hidden="1" x14ac:dyDescent="0.5">
      <c r="A303" s="79"/>
      <c r="B303" s="79"/>
    </row>
    <row r="304" spans="1:2" ht="15.75" hidden="1" x14ac:dyDescent="0.5">
      <c r="A304" s="79"/>
      <c r="B304" s="79"/>
    </row>
    <row r="305" spans="1:2" ht="15.75" hidden="1" x14ac:dyDescent="0.5">
      <c r="A305" s="79"/>
      <c r="B305" s="79"/>
    </row>
    <row r="306" spans="1:2" ht="15.75" hidden="1" x14ac:dyDescent="0.5">
      <c r="A306" s="79"/>
      <c r="B306" s="79"/>
    </row>
    <row r="307" spans="1:2" ht="15.75" hidden="1" x14ac:dyDescent="0.5">
      <c r="A307" s="79"/>
      <c r="B307" s="79"/>
    </row>
    <row r="308" spans="1:2" ht="15.75" hidden="1" x14ac:dyDescent="0.5">
      <c r="A308" s="79"/>
      <c r="B308" s="79"/>
    </row>
    <row r="309" spans="1:2" ht="15.75" hidden="1" x14ac:dyDescent="0.5">
      <c r="A309" s="79"/>
      <c r="B309" s="79"/>
    </row>
    <row r="310" spans="1:2" ht="15.75" hidden="1" x14ac:dyDescent="0.5">
      <c r="A310" s="79"/>
      <c r="B310" s="79"/>
    </row>
    <row r="311" spans="1:2" ht="15.75" hidden="1" x14ac:dyDescent="0.5">
      <c r="A311" s="79"/>
      <c r="B311" s="79"/>
    </row>
    <row r="312" spans="1:2" ht="15.75" hidden="1" x14ac:dyDescent="0.5">
      <c r="A312" s="79"/>
      <c r="B312" s="79"/>
    </row>
    <row r="313" spans="1:2" ht="15.75" hidden="1" x14ac:dyDescent="0.5">
      <c r="A313" s="79"/>
      <c r="B313" s="79"/>
    </row>
    <row r="314" spans="1:2" ht="15.75" hidden="1" x14ac:dyDescent="0.5">
      <c r="A314" s="79"/>
      <c r="B314" s="79"/>
    </row>
    <row r="315" spans="1:2" ht="15.75" hidden="1" x14ac:dyDescent="0.5">
      <c r="A315" s="79"/>
      <c r="B315" s="79"/>
    </row>
    <row r="316" spans="1:2" ht="15.75" hidden="1" x14ac:dyDescent="0.5">
      <c r="A316" s="79"/>
      <c r="B316" s="79"/>
    </row>
    <row r="317" spans="1:2" ht="15.75" hidden="1" x14ac:dyDescent="0.5">
      <c r="A317" s="79"/>
      <c r="B317" s="79"/>
    </row>
    <row r="318" spans="1:2" ht="15.75" hidden="1" x14ac:dyDescent="0.5">
      <c r="A318" s="79"/>
      <c r="B318" s="79"/>
    </row>
    <row r="319" spans="1:2" ht="15.75" hidden="1" x14ac:dyDescent="0.5">
      <c r="A319" s="79"/>
      <c r="B319" s="79"/>
    </row>
    <row r="320" spans="1:2" ht="15.75" hidden="1" x14ac:dyDescent="0.5">
      <c r="A320" s="79"/>
      <c r="B320" s="79"/>
    </row>
    <row r="321" spans="1:2" ht="15.75" hidden="1" x14ac:dyDescent="0.5">
      <c r="A321" s="79"/>
      <c r="B321" s="79"/>
    </row>
    <row r="322" spans="1:2" ht="15.75" hidden="1" x14ac:dyDescent="0.5">
      <c r="A322" s="79"/>
      <c r="B322" s="79"/>
    </row>
    <row r="323" spans="1:2" ht="15.75" hidden="1" x14ac:dyDescent="0.5">
      <c r="A323" s="79"/>
      <c r="B323" s="79"/>
    </row>
    <row r="324" spans="1:2" ht="15.75" hidden="1" x14ac:dyDescent="0.5">
      <c r="A324" s="79"/>
      <c r="B324" s="79"/>
    </row>
    <row r="325" spans="1:2" ht="15.75" hidden="1" x14ac:dyDescent="0.5">
      <c r="A325" s="79"/>
      <c r="B325" s="79"/>
    </row>
    <row r="326" spans="1:2" ht="15.75" hidden="1" x14ac:dyDescent="0.5">
      <c r="A326" s="79"/>
      <c r="B326" s="79"/>
    </row>
    <row r="327" spans="1:2" ht="15.75" hidden="1" x14ac:dyDescent="0.5">
      <c r="A327" s="79"/>
      <c r="B327" s="79"/>
    </row>
    <row r="328" spans="1:2" ht="15.75" hidden="1" x14ac:dyDescent="0.5">
      <c r="A328" s="79"/>
      <c r="B328" s="79"/>
    </row>
    <row r="329" spans="1:2" ht="15.75" hidden="1" x14ac:dyDescent="0.5">
      <c r="A329" s="79"/>
      <c r="B329" s="79"/>
    </row>
    <row r="330" spans="1:2" ht="15.75" hidden="1" x14ac:dyDescent="0.5">
      <c r="A330" s="79"/>
      <c r="B330" s="79"/>
    </row>
    <row r="331" spans="1:2" ht="15.75" hidden="1" x14ac:dyDescent="0.5">
      <c r="A331" s="79"/>
      <c r="B331" s="79"/>
    </row>
    <row r="332" spans="1:2" ht="15.75" hidden="1" x14ac:dyDescent="0.5">
      <c r="A332" s="79"/>
      <c r="B332" s="79"/>
    </row>
    <row r="333" spans="1:2" ht="15.75" hidden="1" x14ac:dyDescent="0.5">
      <c r="A333" s="79"/>
      <c r="B333" s="79"/>
    </row>
    <row r="334" spans="1:2" ht="15.75" hidden="1" x14ac:dyDescent="0.5">
      <c r="A334" s="79"/>
      <c r="B334" s="79"/>
    </row>
    <row r="335" spans="1:2" ht="15.75" hidden="1" x14ac:dyDescent="0.5">
      <c r="A335" s="79"/>
      <c r="B335" s="79"/>
    </row>
    <row r="336" spans="1:2" ht="15.75" hidden="1" x14ac:dyDescent="0.5">
      <c r="A336" s="79"/>
      <c r="B336" s="79"/>
    </row>
    <row r="337" spans="1:2" ht="15.75" hidden="1" x14ac:dyDescent="0.5">
      <c r="A337" s="79"/>
      <c r="B337" s="79"/>
    </row>
    <row r="338" spans="1:2" ht="15.75" hidden="1" x14ac:dyDescent="0.5">
      <c r="A338" s="79"/>
      <c r="B338" s="79"/>
    </row>
    <row r="339" spans="1:2" ht="15.75" hidden="1" x14ac:dyDescent="0.5">
      <c r="A339" s="79"/>
      <c r="B339" s="79"/>
    </row>
    <row r="340" spans="1:2" ht="15.75" hidden="1" x14ac:dyDescent="0.5">
      <c r="A340" s="79"/>
      <c r="B340" s="79"/>
    </row>
    <row r="341" spans="1:2" ht="15.75" hidden="1" x14ac:dyDescent="0.5">
      <c r="A341" s="79"/>
      <c r="B341" s="79"/>
    </row>
    <row r="342" spans="1:2" ht="15.75" hidden="1" x14ac:dyDescent="0.5">
      <c r="A342" s="79"/>
      <c r="B342" s="79"/>
    </row>
    <row r="343" spans="1:2" ht="15.75" hidden="1" x14ac:dyDescent="0.5">
      <c r="A343" s="79"/>
      <c r="B343" s="79"/>
    </row>
    <row r="344" spans="1:2" ht="15.75" hidden="1" x14ac:dyDescent="0.5">
      <c r="A344" s="79"/>
      <c r="B344" s="79"/>
    </row>
    <row r="345" spans="1:2" ht="15.75" hidden="1" x14ac:dyDescent="0.5">
      <c r="A345" s="79"/>
      <c r="B345" s="79"/>
    </row>
    <row r="346" spans="1:2" ht="15.75" hidden="1" x14ac:dyDescent="0.5">
      <c r="A346" s="79"/>
      <c r="B346" s="79"/>
    </row>
    <row r="347" spans="1:2" ht="15.75" hidden="1" x14ac:dyDescent="0.5">
      <c r="A347" s="79"/>
      <c r="B347" s="79"/>
    </row>
    <row r="348" spans="1:2" ht="15.75" hidden="1" x14ac:dyDescent="0.5">
      <c r="A348" s="79"/>
      <c r="B348" s="79"/>
    </row>
    <row r="349" spans="1:2" ht="15.75" hidden="1" x14ac:dyDescent="0.5">
      <c r="A349" s="79"/>
      <c r="B349" s="79"/>
    </row>
    <row r="350" spans="1:2" ht="15.75" hidden="1" x14ac:dyDescent="0.5">
      <c r="A350" s="79"/>
      <c r="B350" s="79"/>
    </row>
    <row r="351" spans="1:2" ht="15.75" hidden="1" x14ac:dyDescent="0.5">
      <c r="A351" s="79"/>
      <c r="B351" s="79"/>
    </row>
    <row r="352" spans="1:2" ht="15.75" hidden="1" x14ac:dyDescent="0.5">
      <c r="A352" s="79"/>
      <c r="B352" s="79"/>
    </row>
    <row r="353" spans="1:2" ht="15.75" hidden="1" x14ac:dyDescent="0.5">
      <c r="A353" s="79"/>
      <c r="B353" s="79"/>
    </row>
    <row r="354" spans="1:2" ht="15.75" hidden="1" x14ac:dyDescent="0.5">
      <c r="A354" s="79"/>
      <c r="B354" s="79"/>
    </row>
    <row r="355" spans="1:2" ht="15.75" hidden="1" x14ac:dyDescent="0.5">
      <c r="A355" s="79"/>
      <c r="B355" s="79"/>
    </row>
    <row r="356" spans="1:2" ht="15.75" hidden="1" x14ac:dyDescent="0.5">
      <c r="A356" s="79"/>
      <c r="B356" s="79"/>
    </row>
    <row r="357" spans="1:2" ht="15.75" hidden="1" x14ac:dyDescent="0.5">
      <c r="A357" s="79"/>
      <c r="B357" s="79"/>
    </row>
    <row r="358" spans="1:2" ht="15.75" hidden="1" x14ac:dyDescent="0.5">
      <c r="A358" s="79"/>
      <c r="B358" s="79"/>
    </row>
    <row r="359" spans="1:2" ht="15.75" hidden="1" x14ac:dyDescent="0.5">
      <c r="A359" s="79"/>
      <c r="B359" s="79"/>
    </row>
    <row r="360" spans="1:2" ht="15.75" hidden="1" x14ac:dyDescent="0.5">
      <c r="A360" s="79"/>
      <c r="B360" s="79"/>
    </row>
    <row r="361" spans="1:2" ht="15.75" hidden="1" x14ac:dyDescent="0.5">
      <c r="A361" s="79"/>
      <c r="B361" s="79"/>
    </row>
    <row r="362" spans="1:2" ht="15.75" hidden="1" x14ac:dyDescent="0.5">
      <c r="A362" s="79"/>
      <c r="B362" s="79"/>
    </row>
    <row r="363" spans="1:2" ht="15.75" hidden="1" x14ac:dyDescent="0.5">
      <c r="A363" s="79"/>
      <c r="B363" s="79"/>
    </row>
    <row r="364" spans="1:2" ht="15.75" hidden="1" x14ac:dyDescent="0.5">
      <c r="A364" s="79"/>
      <c r="B364" s="79"/>
    </row>
    <row r="365" spans="1:2" ht="15.75" hidden="1" x14ac:dyDescent="0.5">
      <c r="A365" s="79"/>
      <c r="B365" s="79"/>
    </row>
    <row r="366" spans="1:2" ht="15.75" hidden="1" x14ac:dyDescent="0.5">
      <c r="A366" s="79"/>
      <c r="B366" s="79"/>
    </row>
    <row r="367" spans="1:2" ht="15.75" hidden="1" x14ac:dyDescent="0.5">
      <c r="A367" s="79"/>
      <c r="B367" s="79"/>
    </row>
    <row r="368" spans="1:2" ht="15.75" hidden="1" x14ac:dyDescent="0.5">
      <c r="A368" s="79"/>
      <c r="B368" s="79"/>
    </row>
    <row r="369" spans="1:2" ht="15.75" hidden="1" x14ac:dyDescent="0.5">
      <c r="A369" s="79"/>
      <c r="B369" s="79"/>
    </row>
    <row r="370" spans="1:2" ht="15.75" hidden="1" x14ac:dyDescent="0.5">
      <c r="A370" s="79"/>
      <c r="B370" s="79"/>
    </row>
    <row r="371" spans="1:2" ht="15.75" hidden="1" x14ac:dyDescent="0.5">
      <c r="A371" s="79"/>
      <c r="B371" s="79"/>
    </row>
    <row r="372" spans="1:2" ht="15.75" hidden="1" x14ac:dyDescent="0.5">
      <c r="A372" s="79"/>
      <c r="B372" s="79"/>
    </row>
    <row r="373" spans="1:2" ht="15.75" hidden="1" x14ac:dyDescent="0.5">
      <c r="A373" s="79"/>
      <c r="B373" s="79"/>
    </row>
    <row r="374" spans="1:2" ht="15.75" hidden="1" x14ac:dyDescent="0.5">
      <c r="A374" s="79"/>
      <c r="B374" s="79"/>
    </row>
    <row r="375" spans="1:2" ht="15.75" hidden="1" x14ac:dyDescent="0.5">
      <c r="A375" s="79"/>
      <c r="B375" s="79"/>
    </row>
    <row r="376" spans="1:2" ht="15.75" hidden="1" x14ac:dyDescent="0.5">
      <c r="A376" s="79"/>
      <c r="B376" s="79"/>
    </row>
    <row r="377" spans="1:2" ht="15.75" hidden="1" x14ac:dyDescent="0.5">
      <c r="A377" s="79"/>
      <c r="B377" s="79"/>
    </row>
    <row r="378" spans="1:2" ht="15.75" hidden="1" x14ac:dyDescent="0.5">
      <c r="A378" s="79"/>
      <c r="B378" s="79"/>
    </row>
    <row r="379" spans="1:2" ht="15.75" hidden="1" x14ac:dyDescent="0.5">
      <c r="A379" s="79"/>
      <c r="B379" s="79"/>
    </row>
    <row r="380" spans="1:2" ht="15.75" hidden="1" x14ac:dyDescent="0.5">
      <c r="A380" s="79"/>
      <c r="B380" s="79"/>
    </row>
    <row r="381" spans="1:2" ht="15.75" hidden="1" x14ac:dyDescent="0.5">
      <c r="A381" s="79"/>
      <c r="B381" s="79"/>
    </row>
    <row r="382" spans="1:2" ht="15.75" hidden="1" x14ac:dyDescent="0.5">
      <c r="A382" s="79"/>
      <c r="B382" s="79"/>
    </row>
    <row r="383" spans="1:2" ht="15.75" hidden="1" x14ac:dyDescent="0.5">
      <c r="A383" s="79"/>
      <c r="B383" s="79"/>
    </row>
    <row r="384" spans="1:2" ht="15.75" hidden="1" x14ac:dyDescent="0.5">
      <c r="A384" s="79"/>
      <c r="B384" s="79"/>
    </row>
    <row r="385" spans="1:2" ht="15.75" hidden="1" x14ac:dyDescent="0.5">
      <c r="A385" s="79"/>
      <c r="B385" s="79"/>
    </row>
    <row r="386" spans="1:2" ht="15.75" hidden="1" x14ac:dyDescent="0.5">
      <c r="A386" s="79"/>
      <c r="B386" s="79"/>
    </row>
    <row r="387" spans="1:2" ht="15.75" hidden="1" x14ac:dyDescent="0.5">
      <c r="A387" s="79"/>
      <c r="B387" s="79"/>
    </row>
    <row r="388" spans="1:2" ht="15.75" hidden="1" x14ac:dyDescent="0.5">
      <c r="A388" s="79"/>
      <c r="B388" s="79"/>
    </row>
    <row r="389" spans="1:2" ht="15.75" hidden="1" x14ac:dyDescent="0.5">
      <c r="A389" s="79"/>
      <c r="B389" s="79"/>
    </row>
    <row r="390" spans="1:2" ht="15.75" hidden="1" x14ac:dyDescent="0.5">
      <c r="A390" s="79"/>
      <c r="B390" s="79"/>
    </row>
    <row r="391" spans="1:2" ht="15.75" hidden="1" x14ac:dyDescent="0.5">
      <c r="A391" s="79"/>
      <c r="B391" s="79"/>
    </row>
    <row r="392" spans="1:2" ht="15.75" hidden="1" x14ac:dyDescent="0.5">
      <c r="A392" s="79"/>
      <c r="B392" s="79"/>
    </row>
    <row r="393" spans="1:2" ht="15.75" hidden="1" x14ac:dyDescent="0.5">
      <c r="A393" s="79"/>
      <c r="B393" s="79"/>
    </row>
    <row r="394" spans="1:2" ht="15.75" hidden="1" x14ac:dyDescent="0.5">
      <c r="A394" s="79"/>
      <c r="B394" s="79"/>
    </row>
    <row r="395" spans="1:2" ht="15.75" hidden="1" x14ac:dyDescent="0.5">
      <c r="A395" s="79"/>
      <c r="B395" s="79"/>
    </row>
    <row r="396" spans="1:2" ht="15.75" hidden="1" x14ac:dyDescent="0.5">
      <c r="A396" s="79"/>
      <c r="B396" s="79"/>
    </row>
    <row r="397" spans="1:2" ht="15.75" hidden="1" x14ac:dyDescent="0.5">
      <c r="A397" s="79"/>
      <c r="B397" s="79"/>
    </row>
    <row r="398" spans="1:2" ht="15.75" hidden="1" x14ac:dyDescent="0.5">
      <c r="A398" s="79"/>
      <c r="B398" s="79"/>
    </row>
    <row r="399" spans="1:2" ht="15.75" hidden="1" x14ac:dyDescent="0.5">
      <c r="A399" s="79"/>
      <c r="B399" s="79"/>
    </row>
    <row r="400" spans="1:2" ht="15.75" hidden="1" x14ac:dyDescent="0.5">
      <c r="A400" s="79"/>
      <c r="B400" s="79"/>
    </row>
    <row r="401" spans="1:2" ht="15.75" hidden="1" x14ac:dyDescent="0.5">
      <c r="A401" s="79"/>
      <c r="B401" s="79"/>
    </row>
    <row r="402" spans="1:2" ht="15.75" hidden="1" x14ac:dyDescent="0.5">
      <c r="A402" s="79"/>
      <c r="B402" s="79"/>
    </row>
    <row r="403" spans="1:2" ht="15.75" hidden="1" x14ac:dyDescent="0.5">
      <c r="A403" s="79"/>
      <c r="B403" s="79"/>
    </row>
    <row r="404" spans="1:2" ht="15.75" hidden="1" x14ac:dyDescent="0.5">
      <c r="A404" s="79"/>
      <c r="B404" s="79"/>
    </row>
    <row r="405" spans="1:2" ht="15.75" hidden="1" x14ac:dyDescent="0.5">
      <c r="A405" s="79"/>
      <c r="B405" s="79"/>
    </row>
    <row r="406" spans="1:2" ht="15.75" hidden="1" x14ac:dyDescent="0.5">
      <c r="A406" s="79"/>
      <c r="B406" s="79"/>
    </row>
    <row r="407" spans="1:2" ht="15.75" hidden="1" x14ac:dyDescent="0.5">
      <c r="A407" s="79"/>
    </row>
    <row r="408" spans="1:2" ht="15.75" hidden="1" x14ac:dyDescent="0.5">
      <c r="A408" s="79"/>
    </row>
    <row r="409" spans="1:2" ht="14.25" customHeight="1" x14ac:dyDescent="0.45"/>
  </sheetData>
  <sheetProtection sheet="1" selectLockedCells="1"/>
  <phoneticPr fontId="11" type="noConversion"/>
  <dataValidations count="1">
    <dataValidation type="list" allowBlank="1" showInputMessage="1" showErrorMessage="1" sqref="B3" xr:uid="{9064FA99-BDFD-4CCB-B9D1-176A9D3AD42D}">
      <formula1>STATE</formula1>
    </dataValidation>
  </dataValidations>
  <hyperlinks>
    <hyperlink ref="A52" r:id="rId1" xr:uid="{17CABFC1-2C4A-4E3C-A850-F13067AB5D46}"/>
  </hyperlinks>
  <pageMargins left="0.7" right="0.7" top="0.75" bottom="0.75" header="0.3" footer="0.3"/>
  <pageSetup scale="74" fitToHeight="9" orientation="portrait" r:id="rId2"/>
  <ignoredErrors>
    <ignoredError sqref="B7:B10" unlockedFormula="1"/>
  </ignoredErrors>
  <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403C-5811-4263-8945-8D5776049B4F}">
  <sheetPr codeName="Sheet11">
    <tabColor rgb="FFFFFF00"/>
  </sheetPr>
  <dimension ref="A1:N47"/>
  <sheetViews>
    <sheetView workbookViewId="0">
      <selection activeCell="C1" sqref="C1"/>
    </sheetView>
  </sheetViews>
  <sheetFormatPr defaultRowHeight="14.25" x14ac:dyDescent="0.45"/>
  <cols>
    <col min="3" max="3" width="24.86328125" customWidth="1"/>
    <col min="6" max="6" width="13.3984375" bestFit="1" customWidth="1"/>
    <col min="10" max="10" width="14.3984375" bestFit="1" customWidth="1"/>
  </cols>
  <sheetData>
    <row r="1" spans="1:14" x14ac:dyDescent="0.45">
      <c r="A1" t="s">
        <v>294</v>
      </c>
      <c r="B1">
        <v>46</v>
      </c>
      <c r="C1" s="106"/>
      <c r="D1" t="s">
        <v>295</v>
      </c>
      <c r="E1" t="s">
        <v>183</v>
      </c>
    </row>
    <row r="2" spans="1:14" x14ac:dyDescent="0.45">
      <c r="A2">
        <v>1</v>
      </c>
      <c r="B2" t="str">
        <f>IFERROR('EDPass file header &amp; .CSV info'!$M$10,"")</f>
        <v>x</v>
      </c>
      <c r="C2" s="3" t="s">
        <v>181</v>
      </c>
      <c r="F2" t="s">
        <v>296</v>
      </c>
      <c r="H2" t="s">
        <v>297</v>
      </c>
      <c r="J2" t="s">
        <v>298</v>
      </c>
      <c r="L2" t="s">
        <v>299</v>
      </c>
      <c r="N2" s="4" t="str">
        <f>IF('Section A-CC &amp; Settings by Age'!C9="","",'Section A-CC &amp; Settings by Age'!C9)</f>
        <v/>
      </c>
    </row>
    <row r="3" spans="1:14" x14ac:dyDescent="0.45">
      <c r="A3">
        <v>2</v>
      </c>
      <c r="B3" t="str">
        <f>IFERROR('EDPass file header &amp; .CSV info'!$M$10,"")</f>
        <v>x</v>
      </c>
      <c r="C3" s="3" t="s">
        <v>181</v>
      </c>
      <c r="F3" t="s">
        <v>296</v>
      </c>
      <c r="H3" t="s">
        <v>297</v>
      </c>
      <c r="J3" t="s">
        <v>300</v>
      </c>
      <c r="L3" t="s">
        <v>299</v>
      </c>
      <c r="N3" s="4" t="str">
        <f>IF('Section A-CC &amp; Settings by Age'!E9="","",'Section A-CC &amp; Settings by Age'!E9)</f>
        <v/>
      </c>
    </row>
    <row r="4" spans="1:14" x14ac:dyDescent="0.45">
      <c r="A4">
        <v>3</v>
      </c>
      <c r="B4" t="str">
        <f>IFERROR('EDPass file header &amp; .CSV info'!$M$10,"")</f>
        <v>x</v>
      </c>
      <c r="C4" s="3" t="s">
        <v>181</v>
      </c>
      <c r="F4" t="s">
        <v>296</v>
      </c>
      <c r="H4" t="s">
        <v>297</v>
      </c>
      <c r="J4" t="s">
        <v>301</v>
      </c>
      <c r="L4" t="s">
        <v>299</v>
      </c>
      <c r="N4" s="4" t="str">
        <f>IF('Section A-CC &amp; Settings by Age'!G9="","",'Section A-CC &amp; Settings by Age'!G9)</f>
        <v/>
      </c>
    </row>
    <row r="5" spans="1:14" x14ac:dyDescent="0.45">
      <c r="A5">
        <v>4</v>
      </c>
      <c r="B5" t="str">
        <f>IFERROR('EDPass file header &amp; .CSV info'!$M$10,"")</f>
        <v>x</v>
      </c>
      <c r="C5" s="3" t="s">
        <v>181</v>
      </c>
      <c r="F5" t="s">
        <v>296</v>
      </c>
      <c r="H5" t="s">
        <v>302</v>
      </c>
      <c r="J5" t="s">
        <v>298</v>
      </c>
      <c r="L5" t="s">
        <v>299</v>
      </c>
      <c r="N5" s="4" t="str">
        <f>IF('Section A-CC &amp; Settings by Age'!C12="","",'Section A-CC &amp; Settings by Age'!C12)</f>
        <v/>
      </c>
    </row>
    <row r="6" spans="1:14" x14ac:dyDescent="0.45">
      <c r="A6">
        <v>5</v>
      </c>
      <c r="B6" t="str">
        <f>IFERROR('EDPass file header &amp; .CSV info'!$M$10,"")</f>
        <v>x</v>
      </c>
      <c r="C6" s="3" t="s">
        <v>181</v>
      </c>
      <c r="F6" t="s">
        <v>296</v>
      </c>
      <c r="H6" t="s">
        <v>302</v>
      </c>
      <c r="J6" t="s">
        <v>300</v>
      </c>
      <c r="L6" t="s">
        <v>299</v>
      </c>
      <c r="N6" s="4" t="str">
        <f>IF('Section A-CC &amp; Settings by Age'!E12="","",'Section A-CC &amp; Settings by Age'!E12)</f>
        <v/>
      </c>
    </row>
    <row r="7" spans="1:14" x14ac:dyDescent="0.45">
      <c r="A7">
        <v>6</v>
      </c>
      <c r="B7" t="str">
        <f>IFERROR('EDPass file header &amp; .CSV info'!$M$10,"")</f>
        <v>x</v>
      </c>
      <c r="C7" s="3" t="s">
        <v>181</v>
      </c>
      <c r="F7" t="s">
        <v>296</v>
      </c>
      <c r="H7" t="s">
        <v>302</v>
      </c>
      <c r="J7" t="s">
        <v>301</v>
      </c>
      <c r="L7" t="s">
        <v>299</v>
      </c>
      <c r="N7" s="4" t="str">
        <f>IF('Section A-CC &amp; Settings by Age'!G12="","",'Section A-CC &amp; Settings by Age'!G12)</f>
        <v/>
      </c>
    </row>
    <row r="8" spans="1:14" x14ac:dyDescent="0.45">
      <c r="A8">
        <v>7</v>
      </c>
      <c r="B8" t="str">
        <f>IFERROR('EDPass file header &amp; .CSV info'!$M$10,"")</f>
        <v>x</v>
      </c>
      <c r="C8" s="3" t="s">
        <v>181</v>
      </c>
      <c r="F8" t="s">
        <v>296</v>
      </c>
      <c r="H8" t="s">
        <v>303</v>
      </c>
      <c r="J8" t="s">
        <v>298</v>
      </c>
      <c r="L8" t="s">
        <v>299</v>
      </c>
      <c r="N8" s="4" t="str">
        <f>IF('Section A-CC &amp; Settings by Age'!C15="","",'Section A-CC &amp; Settings by Age'!C15)</f>
        <v/>
      </c>
    </row>
    <row r="9" spans="1:14" x14ac:dyDescent="0.45">
      <c r="A9">
        <v>8</v>
      </c>
      <c r="B9" t="str">
        <f>IFERROR('EDPass file header &amp; .CSV info'!$M$10,"")</f>
        <v>x</v>
      </c>
      <c r="C9" s="3" t="s">
        <v>181</v>
      </c>
      <c r="F9" t="s">
        <v>296</v>
      </c>
      <c r="H9" t="s">
        <v>303</v>
      </c>
      <c r="J9" t="s">
        <v>300</v>
      </c>
      <c r="L9" t="s">
        <v>299</v>
      </c>
      <c r="N9" s="4" t="str">
        <f>IF('Section A-CC &amp; Settings by Age'!E15="","",'Section A-CC &amp; Settings by Age'!E15)</f>
        <v/>
      </c>
    </row>
    <row r="10" spans="1:14" x14ac:dyDescent="0.45">
      <c r="A10">
        <v>9</v>
      </c>
      <c r="B10" t="str">
        <f>IFERROR('EDPass file header &amp; .CSV info'!$M$10,"")</f>
        <v>x</v>
      </c>
      <c r="C10" s="3" t="s">
        <v>181</v>
      </c>
      <c r="F10" t="s">
        <v>296</v>
      </c>
      <c r="H10" t="s">
        <v>303</v>
      </c>
      <c r="J10" t="s">
        <v>301</v>
      </c>
      <c r="L10" t="s">
        <v>299</v>
      </c>
      <c r="N10" s="4" t="str">
        <f>IF('Section A-CC &amp; Settings by Age'!G15="","",'Section A-CC &amp; Settings by Age'!G15)</f>
        <v/>
      </c>
    </row>
    <row r="11" spans="1:14" x14ac:dyDescent="0.45">
      <c r="A11">
        <v>10</v>
      </c>
      <c r="B11" t="str">
        <f>IFERROR('EDPass file header &amp; .CSV info'!$M$10,"")</f>
        <v>x</v>
      </c>
      <c r="C11" s="3" t="s">
        <v>181</v>
      </c>
      <c r="F11" t="s">
        <v>296</v>
      </c>
      <c r="J11" t="s">
        <v>298</v>
      </c>
      <c r="K11" t="s">
        <v>304</v>
      </c>
      <c r="L11" t="s">
        <v>299</v>
      </c>
      <c r="N11" s="4" t="str">
        <f>IF('Section B-CC &amp; Settings by RE'!C5="","",'Section B-CC &amp; Settings by RE'!C5)</f>
        <v/>
      </c>
    </row>
    <row r="12" spans="1:14" x14ac:dyDescent="0.45">
      <c r="A12">
        <v>11</v>
      </c>
      <c r="B12" t="str">
        <f>IFERROR('EDPass file header &amp; .CSV info'!$M$10,"")</f>
        <v>x</v>
      </c>
      <c r="C12" s="3" t="s">
        <v>181</v>
      </c>
      <c r="F12" t="s">
        <v>296</v>
      </c>
      <c r="J12" t="s">
        <v>300</v>
      </c>
      <c r="K12" t="s">
        <v>304</v>
      </c>
      <c r="L12" t="s">
        <v>299</v>
      </c>
      <c r="N12" s="4" t="str">
        <f>IF('Section B-CC &amp; Settings by RE'!E5="","",'Section B-CC &amp; Settings by RE'!E5)</f>
        <v/>
      </c>
    </row>
    <row r="13" spans="1:14" x14ac:dyDescent="0.45">
      <c r="A13">
        <v>12</v>
      </c>
      <c r="B13" t="str">
        <f>IFERROR('EDPass file header &amp; .CSV info'!$M$10,"")</f>
        <v>x</v>
      </c>
      <c r="C13" s="3" t="s">
        <v>181</v>
      </c>
      <c r="F13" t="s">
        <v>296</v>
      </c>
      <c r="J13" t="s">
        <v>301</v>
      </c>
      <c r="K13" t="s">
        <v>304</v>
      </c>
      <c r="L13" t="s">
        <v>299</v>
      </c>
      <c r="N13" s="4" t="str">
        <f>IF('Section B-CC &amp; Settings by RE'!G5="","",'Section B-CC &amp; Settings by RE'!G5)</f>
        <v/>
      </c>
    </row>
    <row r="14" spans="1:14" x14ac:dyDescent="0.45">
      <c r="A14">
        <v>13</v>
      </c>
      <c r="B14" t="str">
        <f>IFERROR('EDPass file header &amp; .CSV info'!$M$10,"")</f>
        <v>x</v>
      </c>
      <c r="C14" s="3" t="s">
        <v>181</v>
      </c>
      <c r="F14" t="s">
        <v>296</v>
      </c>
      <c r="J14" t="s">
        <v>298</v>
      </c>
      <c r="K14" t="s">
        <v>305</v>
      </c>
      <c r="L14" t="s">
        <v>299</v>
      </c>
      <c r="N14" s="4" t="str">
        <f>IF('Section B-CC &amp; Settings by RE'!C7="","",'Section B-CC &amp; Settings by RE'!C7)</f>
        <v/>
      </c>
    </row>
    <row r="15" spans="1:14" x14ac:dyDescent="0.45">
      <c r="A15">
        <v>14</v>
      </c>
      <c r="B15" t="str">
        <f>IFERROR('EDPass file header &amp; .CSV info'!$M$10,"")</f>
        <v>x</v>
      </c>
      <c r="C15" s="3" t="s">
        <v>181</v>
      </c>
      <c r="F15" t="s">
        <v>296</v>
      </c>
      <c r="J15" t="s">
        <v>300</v>
      </c>
      <c r="K15" t="s">
        <v>305</v>
      </c>
      <c r="L15" t="s">
        <v>299</v>
      </c>
      <c r="N15" s="4" t="str">
        <f>IF('Section B-CC &amp; Settings by RE'!E7="","",'Section B-CC &amp; Settings by RE'!E7)</f>
        <v/>
      </c>
    </row>
    <row r="16" spans="1:14" x14ac:dyDescent="0.45">
      <c r="A16">
        <v>15</v>
      </c>
      <c r="B16" t="str">
        <f>IFERROR('EDPass file header &amp; .CSV info'!$M$10,"")</f>
        <v>x</v>
      </c>
      <c r="C16" s="3" t="s">
        <v>181</v>
      </c>
      <c r="F16" t="s">
        <v>296</v>
      </c>
      <c r="J16" t="s">
        <v>301</v>
      </c>
      <c r="K16" t="s">
        <v>305</v>
      </c>
      <c r="L16" t="s">
        <v>299</v>
      </c>
      <c r="N16" s="4" t="str">
        <f>IF('Section B-CC &amp; Settings by RE'!G7="","",'Section B-CC &amp; Settings by RE'!G7)</f>
        <v/>
      </c>
    </row>
    <row r="17" spans="1:14" x14ac:dyDescent="0.45">
      <c r="A17">
        <v>16</v>
      </c>
      <c r="B17" t="str">
        <f>IFERROR('EDPass file header &amp; .CSV info'!$M$10,"")</f>
        <v>x</v>
      </c>
      <c r="C17" s="3" t="s">
        <v>181</v>
      </c>
      <c r="F17" t="s">
        <v>296</v>
      </c>
      <c r="J17" t="s">
        <v>298</v>
      </c>
      <c r="K17" t="s">
        <v>306</v>
      </c>
      <c r="L17" t="s">
        <v>299</v>
      </c>
      <c r="N17" s="4" t="str">
        <f>IF('Section B-CC &amp; Settings by RE'!C9="","",'Section B-CC &amp; Settings by RE'!C9)</f>
        <v/>
      </c>
    </row>
    <row r="18" spans="1:14" x14ac:dyDescent="0.45">
      <c r="A18">
        <v>17</v>
      </c>
      <c r="B18" t="str">
        <f>IFERROR('EDPass file header &amp; .CSV info'!$M$10,"")</f>
        <v>x</v>
      </c>
      <c r="C18" s="3" t="s">
        <v>181</v>
      </c>
      <c r="F18" t="s">
        <v>296</v>
      </c>
      <c r="J18" t="s">
        <v>300</v>
      </c>
      <c r="K18" t="s">
        <v>306</v>
      </c>
      <c r="L18" t="s">
        <v>299</v>
      </c>
      <c r="N18" s="4" t="str">
        <f>IF('Section B-CC &amp; Settings by RE'!E9="","",'Section B-CC &amp; Settings by RE'!E9)</f>
        <v/>
      </c>
    </row>
    <row r="19" spans="1:14" x14ac:dyDescent="0.45">
      <c r="A19">
        <v>18</v>
      </c>
      <c r="B19" t="str">
        <f>IFERROR('EDPass file header &amp; .CSV info'!$M$10,"")</f>
        <v>x</v>
      </c>
      <c r="C19" s="3" t="s">
        <v>181</v>
      </c>
      <c r="F19" t="s">
        <v>296</v>
      </c>
      <c r="J19" t="s">
        <v>301</v>
      </c>
      <c r="K19" t="s">
        <v>306</v>
      </c>
      <c r="L19" t="s">
        <v>299</v>
      </c>
      <c r="N19" s="4" t="str">
        <f>IF('Section B-CC &amp; Settings by RE'!G9="","",'Section B-CC &amp; Settings by RE'!G9)</f>
        <v/>
      </c>
    </row>
    <row r="20" spans="1:14" x14ac:dyDescent="0.45">
      <c r="A20">
        <v>19</v>
      </c>
      <c r="B20" t="str">
        <f>IFERROR('EDPass file header &amp; .CSV info'!$M$10,"")</f>
        <v>x</v>
      </c>
      <c r="C20" s="3" t="s">
        <v>181</v>
      </c>
      <c r="F20" t="s">
        <v>296</v>
      </c>
      <c r="J20" t="s">
        <v>298</v>
      </c>
      <c r="K20" t="s">
        <v>307</v>
      </c>
      <c r="L20" t="s">
        <v>299</v>
      </c>
      <c r="N20" s="4" t="str">
        <f>IF('Section B-CC &amp; Settings by RE'!C11="","",'Section B-CC &amp; Settings by RE'!C11)</f>
        <v/>
      </c>
    </row>
    <row r="21" spans="1:14" x14ac:dyDescent="0.45">
      <c r="A21">
        <v>20</v>
      </c>
      <c r="B21" t="str">
        <f>IFERROR('EDPass file header &amp; .CSV info'!$M$10,"")</f>
        <v>x</v>
      </c>
      <c r="C21" s="3" t="s">
        <v>181</v>
      </c>
      <c r="F21" t="s">
        <v>296</v>
      </c>
      <c r="J21" t="s">
        <v>300</v>
      </c>
      <c r="K21" t="s">
        <v>307</v>
      </c>
      <c r="L21" t="s">
        <v>299</v>
      </c>
      <c r="N21" s="4" t="str">
        <f>IF('Section B-CC &amp; Settings by RE'!E11="","",'Section B-CC &amp; Settings by RE'!E11)</f>
        <v/>
      </c>
    </row>
    <row r="22" spans="1:14" x14ac:dyDescent="0.45">
      <c r="A22">
        <v>21</v>
      </c>
      <c r="B22" t="str">
        <f>IFERROR('EDPass file header &amp; .CSV info'!$M$10,"")</f>
        <v>x</v>
      </c>
      <c r="C22" s="3" t="s">
        <v>181</v>
      </c>
      <c r="F22" t="s">
        <v>296</v>
      </c>
      <c r="J22" t="s">
        <v>301</v>
      </c>
      <c r="K22" t="s">
        <v>307</v>
      </c>
      <c r="L22" t="s">
        <v>299</v>
      </c>
      <c r="N22" s="4" t="str">
        <f>IF('Section B-CC &amp; Settings by RE'!G11="","",'Section B-CC &amp; Settings by RE'!G11)</f>
        <v/>
      </c>
    </row>
    <row r="23" spans="1:14" x14ac:dyDescent="0.45">
      <c r="A23">
        <v>22</v>
      </c>
      <c r="B23" t="str">
        <f>IFERROR('EDPass file header &amp; .CSV info'!$M$10,"")</f>
        <v>x</v>
      </c>
      <c r="C23" s="3" t="s">
        <v>181</v>
      </c>
      <c r="F23" t="s">
        <v>296</v>
      </c>
      <c r="J23" t="s">
        <v>298</v>
      </c>
      <c r="K23" t="s">
        <v>308</v>
      </c>
      <c r="L23" t="s">
        <v>299</v>
      </c>
      <c r="N23" s="4" t="str">
        <f>IF('Section B-CC &amp; Settings by RE'!C13="","",'Section B-CC &amp; Settings by RE'!C13)</f>
        <v/>
      </c>
    </row>
    <row r="24" spans="1:14" x14ac:dyDescent="0.45">
      <c r="A24">
        <v>23</v>
      </c>
      <c r="B24" t="str">
        <f>IFERROR('EDPass file header &amp; .CSV info'!$M$10,"")</f>
        <v>x</v>
      </c>
      <c r="C24" s="3" t="s">
        <v>181</v>
      </c>
      <c r="F24" t="s">
        <v>296</v>
      </c>
      <c r="J24" t="s">
        <v>300</v>
      </c>
      <c r="K24" t="s">
        <v>308</v>
      </c>
      <c r="L24" t="s">
        <v>299</v>
      </c>
      <c r="N24" s="4" t="str">
        <f>IF('Section B-CC &amp; Settings by RE'!E13="","",'Section B-CC &amp; Settings by RE'!E13)</f>
        <v/>
      </c>
    </row>
    <row r="25" spans="1:14" x14ac:dyDescent="0.45">
      <c r="A25">
        <v>24</v>
      </c>
      <c r="B25" t="str">
        <f>IFERROR('EDPass file header &amp; .CSV info'!$M$10,"")</f>
        <v>x</v>
      </c>
      <c r="C25" s="3" t="s">
        <v>181</v>
      </c>
      <c r="F25" t="s">
        <v>296</v>
      </c>
      <c r="J25" t="s">
        <v>301</v>
      </c>
      <c r="K25" t="s">
        <v>308</v>
      </c>
      <c r="L25" t="s">
        <v>299</v>
      </c>
      <c r="N25" s="4" t="str">
        <f>IF('Section B-CC &amp; Settings by RE'!G13="","",'Section B-CC &amp; Settings by RE'!G13)</f>
        <v/>
      </c>
    </row>
    <row r="26" spans="1:14" x14ac:dyDescent="0.45">
      <c r="A26">
        <v>25</v>
      </c>
      <c r="B26" t="str">
        <f>IFERROR('EDPass file header &amp; .CSV info'!$M$10,"")</f>
        <v>x</v>
      </c>
      <c r="C26" s="3" t="s">
        <v>181</v>
      </c>
      <c r="F26" t="s">
        <v>296</v>
      </c>
      <c r="J26" t="s">
        <v>298</v>
      </c>
      <c r="K26" t="s">
        <v>309</v>
      </c>
      <c r="L26" t="s">
        <v>299</v>
      </c>
      <c r="N26" s="4" t="str">
        <f>IF('Section B-CC &amp; Settings by RE'!C15="","",'Section B-CC &amp; Settings by RE'!C15)</f>
        <v/>
      </c>
    </row>
    <row r="27" spans="1:14" x14ac:dyDescent="0.45">
      <c r="A27">
        <v>26</v>
      </c>
      <c r="B27" t="str">
        <f>IFERROR('EDPass file header &amp; .CSV info'!$M$10,"")</f>
        <v>x</v>
      </c>
      <c r="C27" s="3" t="s">
        <v>181</v>
      </c>
      <c r="F27" t="s">
        <v>296</v>
      </c>
      <c r="J27" t="s">
        <v>300</v>
      </c>
      <c r="K27" t="s">
        <v>309</v>
      </c>
      <c r="L27" t="s">
        <v>299</v>
      </c>
      <c r="N27" s="4" t="str">
        <f>IF('Section B-CC &amp; Settings by RE'!E15="","",'Section B-CC &amp; Settings by RE'!E15)</f>
        <v/>
      </c>
    </row>
    <row r="28" spans="1:14" x14ac:dyDescent="0.45">
      <c r="A28">
        <v>27</v>
      </c>
      <c r="B28" t="str">
        <f>IFERROR('EDPass file header &amp; .CSV info'!$M$10,"")</f>
        <v>x</v>
      </c>
      <c r="C28" s="3" t="s">
        <v>181</v>
      </c>
      <c r="F28" t="s">
        <v>296</v>
      </c>
      <c r="J28" t="s">
        <v>301</v>
      </c>
      <c r="K28" t="s">
        <v>309</v>
      </c>
      <c r="L28" t="s">
        <v>299</v>
      </c>
      <c r="N28" s="4" t="str">
        <f>IF('Section B-CC &amp; Settings by RE'!G15="","",'Section B-CC &amp; Settings by RE'!G15)</f>
        <v/>
      </c>
    </row>
    <row r="29" spans="1:14" x14ac:dyDescent="0.45">
      <c r="A29">
        <v>28</v>
      </c>
      <c r="B29" t="str">
        <f>IFERROR('EDPass file header &amp; .CSV info'!$M$10,"")</f>
        <v>x</v>
      </c>
      <c r="C29" s="3" t="s">
        <v>181</v>
      </c>
      <c r="F29" t="s">
        <v>296</v>
      </c>
      <c r="J29" t="s">
        <v>298</v>
      </c>
      <c r="K29" t="s">
        <v>310</v>
      </c>
      <c r="L29" t="s">
        <v>299</v>
      </c>
      <c r="N29" s="4" t="str">
        <f>IF('Section B-CC &amp; Settings by RE'!C17="","",'Section B-CC &amp; Settings by RE'!C17)</f>
        <v/>
      </c>
    </row>
    <row r="30" spans="1:14" x14ac:dyDescent="0.45">
      <c r="A30">
        <v>29</v>
      </c>
      <c r="B30" t="str">
        <f>IFERROR('EDPass file header &amp; .CSV info'!$M$10,"")</f>
        <v>x</v>
      </c>
      <c r="C30" s="3" t="s">
        <v>181</v>
      </c>
      <c r="F30" t="s">
        <v>296</v>
      </c>
      <c r="J30" t="s">
        <v>300</v>
      </c>
      <c r="K30" t="s">
        <v>310</v>
      </c>
      <c r="L30" t="s">
        <v>299</v>
      </c>
      <c r="N30" s="4" t="str">
        <f>IF('Section B-CC &amp; Settings by RE'!E17="","",'Section B-CC &amp; Settings by RE'!E17)</f>
        <v/>
      </c>
    </row>
    <row r="31" spans="1:14" x14ac:dyDescent="0.45">
      <c r="A31">
        <v>30</v>
      </c>
      <c r="B31" t="str">
        <f>IFERROR('EDPass file header &amp; .CSV info'!$M$10,"")</f>
        <v>x</v>
      </c>
      <c r="C31" s="3" t="s">
        <v>181</v>
      </c>
      <c r="F31" t="s">
        <v>296</v>
      </c>
      <c r="J31" t="s">
        <v>301</v>
      </c>
      <c r="K31" t="s">
        <v>310</v>
      </c>
      <c r="L31" t="s">
        <v>299</v>
      </c>
      <c r="N31" s="4" t="str">
        <f>IF('Section B-CC &amp; Settings by RE'!G17="","",'Section B-CC &amp; Settings by RE'!G17)</f>
        <v/>
      </c>
    </row>
    <row r="32" spans="1:14" x14ac:dyDescent="0.45">
      <c r="A32">
        <v>31</v>
      </c>
      <c r="B32" t="str">
        <f>IFERROR('EDPass file header &amp; .CSV info'!$M$10,"")</f>
        <v>x</v>
      </c>
      <c r="C32" s="3" t="s">
        <v>181</v>
      </c>
      <c r="F32" t="s">
        <v>296</v>
      </c>
      <c r="I32" t="s">
        <v>311</v>
      </c>
      <c r="L32" t="s">
        <v>299</v>
      </c>
      <c r="N32" s="4" t="str">
        <f>IF('Section C-Child Count by Gender'!B5="","",'Section C-Child Count by Gender'!B5)</f>
        <v/>
      </c>
    </row>
    <row r="33" spans="1:14" x14ac:dyDescent="0.45">
      <c r="A33">
        <v>32</v>
      </c>
      <c r="B33" t="str">
        <f>IFERROR('EDPass file header &amp; .CSV info'!$M$10,"")</f>
        <v>x</v>
      </c>
      <c r="C33" s="3" t="s">
        <v>181</v>
      </c>
      <c r="F33" t="s">
        <v>296</v>
      </c>
      <c r="I33" t="s">
        <v>312</v>
      </c>
      <c r="L33" t="s">
        <v>299</v>
      </c>
      <c r="N33" s="4" t="str">
        <f>IF('Section C-Child Count by Gender'!B7="","",'Section C-Child Count by Gender'!B7)</f>
        <v/>
      </c>
    </row>
    <row r="34" spans="1:14" x14ac:dyDescent="0.45">
      <c r="A34">
        <v>33</v>
      </c>
      <c r="B34" t="str">
        <f>IFERROR('EDPass file header &amp; .CSV info'!$M$10,"")</f>
        <v>x</v>
      </c>
      <c r="C34" s="3" t="s">
        <v>181</v>
      </c>
      <c r="F34" t="s">
        <v>296</v>
      </c>
      <c r="J34" t="s">
        <v>298</v>
      </c>
      <c r="L34" t="s">
        <v>313</v>
      </c>
      <c r="N34" s="4" t="str">
        <f>IF('Section B-CC &amp; Settings by RE'!C19="","",'Section B-CC &amp; Settings by RE'!C19)</f>
        <v/>
      </c>
    </row>
    <row r="35" spans="1:14" x14ac:dyDescent="0.45">
      <c r="A35">
        <v>34</v>
      </c>
      <c r="B35" t="str">
        <f>IFERROR('EDPass file header &amp; .CSV info'!$M$10,"")</f>
        <v>x</v>
      </c>
      <c r="C35" s="3" t="s">
        <v>181</v>
      </c>
      <c r="F35" t="s">
        <v>296</v>
      </c>
      <c r="J35" t="s">
        <v>300</v>
      </c>
      <c r="L35" t="s">
        <v>313</v>
      </c>
      <c r="N35" s="4" t="str">
        <f>IF('Section B-CC &amp; Settings by RE'!E19="","",'Section B-CC &amp; Settings by RE'!E19)</f>
        <v/>
      </c>
    </row>
    <row r="36" spans="1:14" x14ac:dyDescent="0.45">
      <c r="A36">
        <v>35</v>
      </c>
      <c r="B36" t="str">
        <f>IFERROR('EDPass file header &amp; .CSV info'!$M$10,"")</f>
        <v>x</v>
      </c>
      <c r="C36" s="3" t="s">
        <v>181</v>
      </c>
      <c r="F36" t="s">
        <v>296</v>
      </c>
      <c r="J36" t="s">
        <v>301</v>
      </c>
      <c r="L36" t="s">
        <v>313</v>
      </c>
      <c r="N36" s="4" t="str">
        <f>IF('Section B-CC &amp; Settings by RE'!G19="","",'Section B-CC &amp; Settings by RE'!G19)</f>
        <v/>
      </c>
    </row>
    <row r="37" spans="1:14" x14ac:dyDescent="0.45">
      <c r="A37">
        <v>36</v>
      </c>
      <c r="B37" t="str">
        <f>IFERROR('EDPass file header &amp; .CSV info'!$M$10,"")</f>
        <v>x</v>
      </c>
      <c r="C37" s="3" t="s">
        <v>181</v>
      </c>
      <c r="F37" t="s">
        <v>296</v>
      </c>
      <c r="H37" t="s">
        <v>297</v>
      </c>
      <c r="L37" t="s">
        <v>313</v>
      </c>
      <c r="N37" s="4" t="str">
        <f>IF('Section A-CC &amp; Settings by Age'!I9="","",'Section A-CC &amp; Settings by Age'!I9)</f>
        <v/>
      </c>
    </row>
    <row r="38" spans="1:14" x14ac:dyDescent="0.45">
      <c r="A38">
        <v>37</v>
      </c>
      <c r="B38" t="str">
        <f>IFERROR('EDPass file header &amp; .CSV info'!$M$10,"")</f>
        <v>x</v>
      </c>
      <c r="C38" s="3" t="s">
        <v>181</v>
      </c>
      <c r="F38" t="s">
        <v>296</v>
      </c>
      <c r="H38" t="s">
        <v>302</v>
      </c>
      <c r="L38" t="s">
        <v>313</v>
      </c>
      <c r="N38" s="4" t="str">
        <f>IF('Section A-CC &amp; Settings by Age'!I12="","",'Section A-CC &amp; Settings by Age'!I12)</f>
        <v/>
      </c>
    </row>
    <row r="39" spans="1:14" x14ac:dyDescent="0.45">
      <c r="A39">
        <v>38</v>
      </c>
      <c r="B39" t="str">
        <f>IFERROR('EDPass file header &amp; .CSV info'!$M$10,"")</f>
        <v>x</v>
      </c>
      <c r="C39" s="3" t="s">
        <v>181</v>
      </c>
      <c r="F39" t="s">
        <v>296</v>
      </c>
      <c r="H39" t="s">
        <v>303</v>
      </c>
      <c r="L39" t="s">
        <v>313</v>
      </c>
      <c r="N39" s="4" t="str">
        <f>IF('Section A-CC &amp; Settings by Age'!I15="","",'Section A-CC &amp; Settings by Age'!I15)</f>
        <v/>
      </c>
    </row>
    <row r="40" spans="1:14" x14ac:dyDescent="0.45">
      <c r="A40">
        <v>39</v>
      </c>
      <c r="B40" t="str">
        <f>IFERROR('EDPass file header &amp; .CSV info'!$M$10,"")</f>
        <v>x</v>
      </c>
      <c r="C40" s="3" t="s">
        <v>181</v>
      </c>
      <c r="F40" t="s">
        <v>296</v>
      </c>
      <c r="K40" t="s">
        <v>304</v>
      </c>
      <c r="L40" t="s">
        <v>313</v>
      </c>
      <c r="N40" s="4" t="str">
        <f>IF('Section B-CC &amp; Settings by RE'!I5="","",'Section B-CC &amp; Settings by RE'!I5)</f>
        <v/>
      </c>
    </row>
    <row r="41" spans="1:14" x14ac:dyDescent="0.45">
      <c r="A41">
        <v>40</v>
      </c>
      <c r="B41" t="str">
        <f>IFERROR('EDPass file header &amp; .CSV info'!$M$10,"")</f>
        <v>x</v>
      </c>
      <c r="C41" s="3" t="s">
        <v>181</v>
      </c>
      <c r="F41" t="s">
        <v>296</v>
      </c>
      <c r="K41" t="s">
        <v>305</v>
      </c>
      <c r="L41" t="s">
        <v>313</v>
      </c>
      <c r="N41" s="4" t="str">
        <f>IF('Section B-CC &amp; Settings by RE'!I7="","",'Section B-CC &amp; Settings by RE'!I7)</f>
        <v/>
      </c>
    </row>
    <row r="42" spans="1:14" x14ac:dyDescent="0.45">
      <c r="A42">
        <v>41</v>
      </c>
      <c r="B42" t="str">
        <f>IFERROR('EDPass file header &amp; .CSV info'!$M$10,"")</f>
        <v>x</v>
      </c>
      <c r="C42" s="3" t="s">
        <v>181</v>
      </c>
      <c r="F42" t="s">
        <v>296</v>
      </c>
      <c r="K42" t="s">
        <v>306</v>
      </c>
      <c r="L42" t="s">
        <v>313</v>
      </c>
      <c r="N42" s="4" t="str">
        <f>IF('Section B-CC &amp; Settings by RE'!I9="","",'Section B-CC &amp; Settings by RE'!I9)</f>
        <v/>
      </c>
    </row>
    <row r="43" spans="1:14" x14ac:dyDescent="0.45">
      <c r="A43">
        <v>42</v>
      </c>
      <c r="B43" t="str">
        <f>IFERROR('EDPass file header &amp; .CSV info'!$M$10,"")</f>
        <v>x</v>
      </c>
      <c r="C43" s="3" t="s">
        <v>181</v>
      </c>
      <c r="F43" t="s">
        <v>296</v>
      </c>
      <c r="K43" t="s">
        <v>307</v>
      </c>
      <c r="L43" t="s">
        <v>313</v>
      </c>
      <c r="N43" s="4" t="str">
        <f>IF('Section B-CC &amp; Settings by RE'!I11="","",'Section B-CC &amp; Settings by RE'!I11)</f>
        <v/>
      </c>
    </row>
    <row r="44" spans="1:14" x14ac:dyDescent="0.45">
      <c r="A44">
        <v>43</v>
      </c>
      <c r="B44" t="str">
        <f>IFERROR('EDPass file header &amp; .CSV info'!$M$10,"")</f>
        <v>x</v>
      </c>
      <c r="C44" s="3" t="s">
        <v>181</v>
      </c>
      <c r="F44" t="s">
        <v>296</v>
      </c>
      <c r="K44" t="s">
        <v>308</v>
      </c>
      <c r="L44" t="s">
        <v>313</v>
      </c>
      <c r="N44" s="4" t="str">
        <f>IF('Section B-CC &amp; Settings by RE'!I13="","",'Section B-CC &amp; Settings by RE'!I13)</f>
        <v/>
      </c>
    </row>
    <row r="45" spans="1:14" x14ac:dyDescent="0.45">
      <c r="A45">
        <v>44</v>
      </c>
      <c r="B45" t="str">
        <f>IFERROR('EDPass file header &amp; .CSV info'!$M$10,"")</f>
        <v>x</v>
      </c>
      <c r="C45" s="3" t="s">
        <v>181</v>
      </c>
      <c r="F45" t="s">
        <v>296</v>
      </c>
      <c r="K45" t="s">
        <v>309</v>
      </c>
      <c r="L45" t="s">
        <v>313</v>
      </c>
      <c r="N45" s="4" t="str">
        <f>IF('Section B-CC &amp; Settings by RE'!I15="","",'Section B-CC &amp; Settings by RE'!I15)</f>
        <v/>
      </c>
    </row>
    <row r="46" spans="1:14" x14ac:dyDescent="0.45">
      <c r="A46">
        <v>45</v>
      </c>
      <c r="B46" t="str">
        <f>IFERROR('EDPass file header &amp; .CSV info'!$M$10,"")</f>
        <v>x</v>
      </c>
      <c r="C46" s="3" t="s">
        <v>181</v>
      </c>
      <c r="F46" t="s">
        <v>296</v>
      </c>
      <c r="K46" t="s">
        <v>310</v>
      </c>
      <c r="L46" t="s">
        <v>313</v>
      </c>
      <c r="N46" s="4" t="str">
        <f>IF('Section B-CC &amp; Settings by RE'!I17="","",'Section B-CC &amp; Settings by RE'!I17)</f>
        <v/>
      </c>
    </row>
    <row r="47" spans="1:14" x14ac:dyDescent="0.45">
      <c r="A47">
        <v>46</v>
      </c>
      <c r="B47" t="str">
        <f>IFERROR('EDPass file header &amp; .CSV info'!$M$10,"")</f>
        <v>x</v>
      </c>
      <c r="C47" s="3" t="s">
        <v>181</v>
      </c>
      <c r="F47" t="s">
        <v>296</v>
      </c>
      <c r="L47" t="s">
        <v>313</v>
      </c>
      <c r="N47" s="4" t="str">
        <f>IF('Section B-CC &amp; Settings by RE'!I19="","",'Section B-CC &amp; Settings by RE'!I19)</f>
        <v/>
      </c>
    </row>
  </sheetData>
  <phoneticPr fontId="1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E65814463EC44EBB9AD070403DFFC2" ma:contentTypeVersion="0" ma:contentTypeDescription="Create a new document." ma:contentTypeScope="" ma:versionID="38c3f11f87558efb2261b94955368407">
  <xsd:schema xmlns:xsd="http://www.w3.org/2001/XMLSchema" xmlns:xs="http://www.w3.org/2001/XMLSchema" xmlns:p="http://schemas.microsoft.com/office/2006/metadata/properties" targetNamespace="http://schemas.microsoft.com/office/2006/metadata/properties" ma:root="true" ma:fieldsID="31d5eec3c12ee2e8127422d567928f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F66FC81-5CEC-41B6-82D3-A3A1590AE6C9}">
  <ds:schemaRefs>
    <ds:schemaRef ds:uri="http://schemas.microsoft.com/sharepoint/v3/contenttype/forms"/>
  </ds:schemaRefs>
</ds:datastoreItem>
</file>

<file path=customXml/itemProps2.xml><?xml version="1.0" encoding="utf-8"?>
<ds:datastoreItem xmlns:ds="http://schemas.openxmlformats.org/officeDocument/2006/customXml" ds:itemID="{AC3B98DB-CD23-4E14-A65E-C9E171FBE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23D8110-62FA-403B-AF3E-466097E79E09}">
  <ds:schemaRefs>
    <ds:schemaRef ds:uri="http://schemas.openxmlformats.org/package/2006/metadata/core-properties"/>
    <ds:schemaRef ds:uri="http://purl.org/dc/dcmitype/"/>
    <ds:schemaRef ds:uri="http://schemas.microsoft.com/office/2006/metadata/properties"/>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Instructions</vt:lpstr>
      <vt:lpstr>Section A-CC &amp; Settings by Age</vt:lpstr>
      <vt:lpstr>Section B-CC &amp; Settings by RE</vt:lpstr>
      <vt:lpstr>Section C-Child Count by Gender</vt:lpstr>
      <vt:lpstr>Section D-At Risk Child Count</vt:lpstr>
      <vt:lpstr>Section E-Cumulative CC</vt:lpstr>
      <vt:lpstr>Year-to-Year Change</vt:lpstr>
      <vt:lpstr>EDPass file header &amp; .CSV info</vt:lpstr>
      <vt:lpstr>FS902 - Ages Birth-2</vt:lpstr>
      <vt:lpstr>FS903 - Continuing in EI</vt:lpstr>
      <vt:lpstr>FS904 - At Risk Count</vt:lpstr>
      <vt:lpstr>FS905 - Cumulative</vt:lpstr>
      <vt:lpstr>Failed Edit Checks and Warnings</vt:lpstr>
      <vt:lpstr>Instructions!_Toc49834926</vt:lpstr>
      <vt:lpstr>'EDPass file header &amp; .CSV info'!ANSI_CODE</vt:lpstr>
      <vt:lpstr>'EDPass file header &amp; .CSV info'!STATE</vt:lpstr>
      <vt:lpstr>'EDPass file header &amp; .CSV info'!STATE_ABBREV</vt:lpstr>
      <vt:lpstr>'EDPass file header &amp; .CSV info'!YEAR</vt:lpstr>
    </vt:vector>
  </TitlesOfParts>
  <Manager/>
  <Company>SRI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Part C Child Count and Settings Data Tool</dc:title>
  <dc:subject/>
  <dc:creator>The DaSy Center</dc:creator>
  <cp:keywords/>
  <dc:description/>
  <cp:lastModifiedBy>Terry Long</cp:lastModifiedBy>
  <cp:revision/>
  <dcterms:created xsi:type="dcterms:W3CDTF">2022-06-21T14:52:42Z</dcterms:created>
  <dcterms:modified xsi:type="dcterms:W3CDTF">2025-06-23T20:45:32Z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0x01010074E65814463EC44EBB9AD070403DFFC2</vt:lpwstr>
  </property>
  <property fmtid="{D5CDD505-2E9C-101B-9397-08002B2CF9AE}" pid="3" name="Language">
    <vt:lpwstr>English</vt:lpwstr>
  </property>
  <property fmtid="{D5CDD505-2E9C-101B-9397-08002B2CF9AE}" pid="4" name="Status">
    <vt:lpwstr>Final</vt:lpwstr>
  </property>
</Properties>
</file>