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17"/>
  <workbookPr updateLinks="never" codeName="ThisWorkbook" defaultThemeVersion="166925"/>
  <mc:AlternateContent xmlns:mc="http://schemas.openxmlformats.org/markup-compatibility/2006">
    <mc:Choice Requires="x15">
      <x15ac:absPath xmlns:x15ac="http://schemas.microsoft.com/office/spreadsheetml/2010/11/ac" url="https://netorg4271716-my.sharepoint.com/personal/terry_long_sped-data_com/Documents/Documents/2 - WORK/4 - DaSy/DaSy Part C Data Quality Tools/Part C Edit Check Tools/Part C Exiting Data Check Tool/"/>
    </mc:Choice>
  </mc:AlternateContent>
  <xr:revisionPtr revIDLastSave="0" documentId="8_{C979EB8F-EF36-4370-BFF1-04649AEA9B9F}" xr6:coauthVersionLast="47" xr6:coauthVersionMax="47" xr10:uidLastSave="{00000000-0000-0000-0000-000000000000}"/>
  <bookViews>
    <workbookView xWindow="24660" yWindow="1980" windowWidth="27435" windowHeight="15345" tabRatio="858" xr2:uid="{CC9207E1-0517-4BE3-AF65-5C5C4E106117}"/>
  </bookViews>
  <sheets>
    <sheet name="INSTRUCTIONS" sheetId="7" r:id="rId1"/>
    <sheet name="A-Reason for Exit by RE" sheetId="17" r:id="rId2"/>
    <sheet name="A-% Exiting by RE " sheetId="18" r:id="rId3"/>
    <sheet name="B-Reason for Exit by Gender" sheetId="19" r:id="rId4"/>
    <sheet name="B-% Exiting by Gender" sheetId="21" r:id="rId5"/>
    <sheet name="Year-to-Year Change" sheetId="15" r:id="rId6"/>
    <sheet name="EDPass file header &amp; .CSV info" sheetId="26" r:id="rId7"/>
    <sheet name="EDPass FS901-Part C exiting" sheetId="24" r:id="rId8"/>
    <sheet name="hide - helper sheet" sheetId="25" state="hidden" r:id="rId9"/>
    <sheet name="Failed Edit Checks and Warnings" sheetId="13" state="hidden" r:id="rId10"/>
  </sheets>
  <externalReferences>
    <externalReference r:id="rId11"/>
  </externalReferences>
  <definedNames>
    <definedName name="_xlnm._FilterDatabase" localSheetId="5" hidden="1">'Year-to-Year Change'!$B$5:$D$5</definedName>
    <definedName name="ANSI_CODE" localSheetId="6">Table13[ANSI_CODE]</definedName>
    <definedName name="ANSI_CODE" localSheetId="7">[1]!Table1[ANSI_CODE]</definedName>
    <definedName name="ANSI_CODE">#REF!</definedName>
    <definedName name="Days_December" localSheetId="7">#REF!</definedName>
    <definedName name="Days_December">#REF!</definedName>
    <definedName name="Days_November">#REF!</definedName>
    <definedName name="Days_October">#REF!</definedName>
    <definedName name="FromArray_1">_xlfn.ANCHORARRAY('EDPass FS901-Part C exiting'!$A$102)</definedName>
    <definedName name="Months">#REF!</definedName>
    <definedName name="_xlnm.Print_Area" localSheetId="2">'A-% Exiting by RE '!$A$2:$R$45</definedName>
    <definedName name="_xlnm.Print_Area" localSheetId="1">'A-Reason for Exit by RE'!$A$2:$T$45</definedName>
    <definedName name="_xlnm.Print_Area" localSheetId="4">'B-% Exiting by Gender'!$A$2:$M$45</definedName>
    <definedName name="_xlnm.Print_Area" localSheetId="3">'B-Reason for Exit by Gender'!$A$2:$I$45</definedName>
    <definedName name="_xlnm.Print_Area" localSheetId="0">INSTRUCTIONS!$A$1:$A$21</definedName>
    <definedName name="_xlnm.Print_Area" localSheetId="5">'Year-to-Year Change'!$B$2:$F$22</definedName>
    <definedName name="STATE" localSheetId="6">Table13[STATE]</definedName>
    <definedName name="STATE" localSheetId="7">[1]!Table1[STATE]</definedName>
    <definedName name="STATE">#REF!</definedName>
    <definedName name="STATE_ABBREV" localSheetId="6">Table13[[#All],[STATE_ABBREV]]</definedName>
    <definedName name="STATE_ABBREV">#REF!</definedName>
    <definedName name="YEAR" localSheetId="6">'EDPass file header &amp; .CSV info'!$K$7:$K$25</definedName>
    <definedName name="YEAR" localSheetId="7">'[1]EDPass file header info'!$K$7:$K$26</definedName>
    <definedName name="YEAR">#REF!</definedName>
    <definedName name="Year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00" i="24" l="1"/>
  <c r="L99" i="24"/>
  <c r="L98" i="24"/>
  <c r="L97" i="24"/>
  <c r="L96" i="24"/>
  <c r="L95" i="24"/>
  <c r="L94" i="24"/>
  <c r="L93" i="24"/>
  <c r="L92" i="24"/>
  <c r="AI24" i="17"/>
  <c r="M12" i="26"/>
  <c r="B5" i="24" s="1"/>
  <c r="B46" i="24" l="1"/>
  <c r="B2" i="24"/>
  <c r="B59" i="24"/>
  <c r="B17" i="24"/>
  <c r="B86" i="24"/>
  <c r="B44" i="24"/>
  <c r="B30" i="24"/>
  <c r="B71" i="24"/>
  <c r="B43" i="24"/>
  <c r="B15" i="24"/>
  <c r="B98" i="24"/>
  <c r="B70" i="24"/>
  <c r="B14" i="24"/>
  <c r="B83" i="24"/>
  <c r="B69" i="24"/>
  <c r="B55" i="24"/>
  <c r="B41" i="24"/>
  <c r="B27" i="24"/>
  <c r="B13" i="24"/>
  <c r="D16" i="25"/>
  <c r="B96" i="24"/>
  <c r="B82" i="24"/>
  <c r="B68" i="24"/>
  <c r="B54" i="24"/>
  <c r="B40" i="24"/>
  <c r="B26" i="24"/>
  <c r="B12" i="24"/>
  <c r="D15" i="25"/>
  <c r="B95" i="24"/>
  <c r="B81" i="24"/>
  <c r="B67" i="24"/>
  <c r="B53" i="24"/>
  <c r="B39" i="24"/>
  <c r="B25" i="24"/>
  <c r="B11" i="24"/>
  <c r="D14" i="25"/>
  <c r="B94" i="24"/>
  <c r="B80" i="24"/>
  <c r="B66" i="24"/>
  <c r="B52" i="24"/>
  <c r="B38" i="24"/>
  <c r="B24" i="24"/>
  <c r="B10" i="24"/>
  <c r="D13" i="25"/>
  <c r="B76" i="24"/>
  <c r="B48" i="24"/>
  <c r="B74" i="24"/>
  <c r="B18" i="24"/>
  <c r="B87" i="24"/>
  <c r="B31" i="24"/>
  <c r="B58" i="24"/>
  <c r="B16" i="24"/>
  <c r="B85" i="24"/>
  <c r="B29" i="24"/>
  <c r="D17" i="25"/>
  <c r="B93" i="24"/>
  <c r="B51" i="24"/>
  <c r="B23" i="24"/>
  <c r="B36" i="24"/>
  <c r="D11" i="25"/>
  <c r="B90" i="24"/>
  <c r="B62" i="24"/>
  <c r="B34" i="24"/>
  <c r="B88" i="24"/>
  <c r="B60" i="24"/>
  <c r="B32" i="24"/>
  <c r="B4" i="24"/>
  <c r="B73" i="24"/>
  <c r="B45" i="24"/>
  <c r="B3" i="24"/>
  <c r="B100" i="24"/>
  <c r="B72" i="24"/>
  <c r="D9" i="25"/>
  <c r="B99" i="24"/>
  <c r="B57" i="24"/>
  <c r="D18" i="25"/>
  <c r="B84" i="24"/>
  <c r="B56" i="24"/>
  <c r="B42" i="24"/>
  <c r="B28" i="24"/>
  <c r="B97" i="24"/>
  <c r="B79" i="24"/>
  <c r="B65" i="24"/>
  <c r="B37" i="24"/>
  <c r="B9" i="24"/>
  <c r="D12" i="25"/>
  <c r="B92" i="24"/>
  <c r="B78" i="24"/>
  <c r="B64" i="24"/>
  <c r="B50" i="24"/>
  <c r="B22" i="24"/>
  <c r="B8" i="24"/>
  <c r="B91" i="24"/>
  <c r="B77" i="24"/>
  <c r="B63" i="24"/>
  <c r="B49" i="24"/>
  <c r="B35" i="24"/>
  <c r="B21" i="24"/>
  <c r="B7" i="24"/>
  <c r="D10" i="25"/>
  <c r="B20" i="24"/>
  <c r="B6" i="24"/>
  <c r="B101" i="24"/>
  <c r="B89" i="24"/>
  <c r="B75" i="24"/>
  <c r="B61" i="24"/>
  <c r="B47" i="24"/>
  <c r="B33" i="24"/>
  <c r="B19" i="24"/>
  <c r="B9" i="26" l="1"/>
  <c r="B5" i="26"/>
  <c r="M9" i="26" s="1"/>
  <c r="B22" i="25"/>
  <c r="B23" i="25"/>
  <c r="B24" i="25"/>
  <c r="B25" i="25"/>
  <c r="B26" i="25"/>
  <c r="B27" i="25"/>
  <c r="B28" i="25"/>
  <c r="B29" i="25"/>
  <c r="B30" i="25"/>
  <c r="B31" i="25"/>
  <c r="B32" i="25"/>
  <c r="B33" i="25"/>
  <c r="B34" i="25"/>
  <c r="B35" i="25"/>
  <c r="B36" i="25"/>
  <c r="B37" i="25"/>
  <c r="B38" i="25"/>
  <c r="B39" i="25"/>
  <c r="B40" i="25"/>
  <c r="B41" i="25"/>
  <c r="B42" i="25"/>
  <c r="B43" i="25"/>
  <c r="B44" i="25"/>
  <c r="B45" i="25"/>
  <c r="B46" i="25"/>
  <c r="B47" i="25"/>
  <c r="B48" i="25"/>
  <c r="B49" i="25"/>
  <c r="B50" i="25"/>
  <c r="B51" i="25"/>
  <c r="B52" i="25"/>
  <c r="B53" i="25"/>
  <c r="B54" i="25"/>
  <c r="B55" i="25"/>
  <c r="B56" i="25"/>
  <c r="B57" i="25"/>
  <c r="B58" i="25"/>
  <c r="B59" i="25"/>
  <c r="B60" i="25"/>
  <c r="B61" i="25"/>
  <c r="B62" i="25"/>
  <c r="B63" i="25"/>
  <c r="B64" i="25"/>
  <c r="B65" i="25"/>
  <c r="B66" i="25"/>
  <c r="B67" i="25"/>
  <c r="B68" i="25"/>
  <c r="B69" i="25"/>
  <c r="B70" i="25"/>
  <c r="B71" i="25"/>
  <c r="B72" i="25"/>
  <c r="B73" i="25"/>
  <c r="B74" i="25"/>
  <c r="B75" i="25"/>
  <c r="B76" i="25"/>
  <c r="B77" i="25"/>
  <c r="B78" i="25"/>
  <c r="B79" i="25"/>
  <c r="B80" i="25"/>
  <c r="B81" i="25"/>
  <c r="B82" i="25"/>
  <c r="B83" i="25"/>
  <c r="B84" i="25"/>
  <c r="B85" i="25"/>
  <c r="B86" i="25"/>
  <c r="B87" i="25"/>
  <c r="B88" i="25"/>
  <c r="B89" i="25"/>
  <c r="B90" i="25"/>
  <c r="B91" i="25"/>
  <c r="B92" i="25"/>
  <c r="B93" i="25"/>
  <c r="B94" i="25"/>
  <c r="B95" i="25"/>
  <c r="B96" i="25"/>
  <c r="B97" i="25"/>
  <c r="B98" i="25"/>
  <c r="B99" i="25"/>
  <c r="B100" i="25"/>
  <c r="B101" i="25"/>
  <c r="B102" i="25"/>
  <c r="B103" i="25"/>
  <c r="B104" i="25"/>
  <c r="B105" i="25"/>
  <c r="B106" i="25"/>
  <c r="B107" i="25"/>
  <c r="B108" i="25"/>
  <c r="B109" i="25"/>
  <c r="B110" i="25"/>
  <c r="B111" i="25"/>
  <c r="B112" i="25"/>
  <c r="B113" i="25"/>
  <c r="B114" i="25"/>
  <c r="B115" i="25"/>
  <c r="B116" i="25"/>
  <c r="B117" i="25"/>
  <c r="B118" i="25"/>
  <c r="B119" i="25"/>
  <c r="B120" i="25"/>
  <c r="B21" i="25"/>
  <c r="N9" i="25"/>
  <c r="N10" i="25"/>
  <c r="N11" i="25"/>
  <c r="N12" i="25"/>
  <c r="N13" i="25"/>
  <c r="N14" i="25"/>
  <c r="N15" i="25"/>
  <c r="N16" i="25"/>
  <c r="N17" i="25"/>
  <c r="E1" i="24" l="1"/>
  <c r="L82" i="24"/>
  <c r="L81" i="24"/>
  <c r="L80" i="24"/>
  <c r="L79" i="24"/>
  <c r="L78" i="24"/>
  <c r="L77" i="24"/>
  <c r="L76" i="24"/>
  <c r="L75" i="24"/>
  <c r="L74" i="24"/>
  <c r="L73" i="24"/>
  <c r="L72" i="24"/>
  <c r="L71" i="24"/>
  <c r="L70" i="24"/>
  <c r="L69" i="24"/>
  <c r="L68" i="24"/>
  <c r="L67" i="24"/>
  <c r="L66" i="24"/>
  <c r="L65" i="24"/>
  <c r="L64" i="24"/>
  <c r="L63" i="24"/>
  <c r="L62" i="24"/>
  <c r="L61" i="24"/>
  <c r="L60" i="24"/>
  <c r="L59" i="24"/>
  <c r="L58" i="24"/>
  <c r="L57" i="24"/>
  <c r="L56" i="24"/>
  <c r="L55" i="24"/>
  <c r="L54" i="24"/>
  <c r="L53" i="24"/>
  <c r="L52" i="24"/>
  <c r="L51" i="24"/>
  <c r="L50" i="24"/>
  <c r="L49" i="24"/>
  <c r="L48" i="24"/>
  <c r="L47" i="24"/>
  <c r="L46" i="24"/>
  <c r="L45" i="24"/>
  <c r="L44" i="24"/>
  <c r="L43" i="24"/>
  <c r="L42" i="24"/>
  <c r="L41" i="24"/>
  <c r="L40" i="24"/>
  <c r="L39" i="24"/>
  <c r="L38" i="24"/>
  <c r="L37" i="24"/>
  <c r="L36" i="24"/>
  <c r="L35" i="24"/>
  <c r="L34" i="24"/>
  <c r="L33" i="24"/>
  <c r="L32" i="24"/>
  <c r="L31" i="24"/>
  <c r="L30" i="24"/>
  <c r="L29" i="24"/>
  <c r="L28" i="24"/>
  <c r="L27" i="24"/>
  <c r="L26" i="24"/>
  <c r="L25" i="24"/>
  <c r="L24" i="24"/>
  <c r="L23" i="24"/>
  <c r="L22" i="24"/>
  <c r="L21" i="24"/>
  <c r="L20" i="24"/>
  <c r="L19" i="24"/>
  <c r="L18" i="24"/>
  <c r="L17" i="24"/>
  <c r="L16" i="24"/>
  <c r="L15" i="24"/>
  <c r="L14" i="24"/>
  <c r="L13" i="24"/>
  <c r="L12" i="24"/>
  <c r="L11" i="24"/>
  <c r="L10" i="24"/>
  <c r="L9" i="24"/>
  <c r="L8" i="24"/>
  <c r="L7" i="24"/>
  <c r="L6" i="24"/>
  <c r="L5" i="24"/>
  <c r="L4" i="24"/>
  <c r="L3" i="24"/>
  <c r="L2" i="24"/>
  <c r="AS36" i="17" l="1"/>
  <c r="AR36" i="17"/>
  <c r="AQ36" i="17"/>
  <c r="F4" i="18"/>
  <c r="D4" i="18"/>
  <c r="F4" i="19"/>
  <c r="D4" i="19"/>
  <c r="F4" i="21"/>
  <c r="D4" i="21"/>
  <c r="AL19" i="19"/>
  <c r="AK19" i="19"/>
  <c r="AL18" i="19"/>
  <c r="AK18" i="19"/>
  <c r="AL17" i="19"/>
  <c r="AK17" i="19"/>
  <c r="AL16" i="19"/>
  <c r="AK16" i="19"/>
  <c r="AL15" i="19"/>
  <c r="AK15" i="19"/>
  <c r="AL14" i="19"/>
  <c r="AK14" i="19"/>
  <c r="AL13" i="19"/>
  <c r="AK13" i="19"/>
  <c r="AL12" i="19"/>
  <c r="AK12" i="19"/>
  <c r="AL11" i="19"/>
  <c r="AK11" i="19"/>
  <c r="AL10" i="19"/>
  <c r="AK10" i="19"/>
  <c r="AK10" i="17"/>
  <c r="AQ19" i="17"/>
  <c r="AP19" i="17"/>
  <c r="AO19" i="17"/>
  <c r="AN19" i="17"/>
  <c r="AM19" i="17"/>
  <c r="AL19" i="17"/>
  <c r="AK19" i="17"/>
  <c r="AQ18" i="17"/>
  <c r="AP18" i="17"/>
  <c r="AO18" i="17"/>
  <c r="AN18" i="17"/>
  <c r="AM18" i="17"/>
  <c r="AL18" i="17"/>
  <c r="AK18" i="17"/>
  <c r="AQ17" i="17"/>
  <c r="AP17" i="17"/>
  <c r="AO17" i="17"/>
  <c r="AN17" i="17"/>
  <c r="AM17" i="17"/>
  <c r="AL17" i="17"/>
  <c r="AK17" i="17"/>
  <c r="AQ16" i="17"/>
  <c r="AP16" i="17"/>
  <c r="AO16" i="17"/>
  <c r="AN16" i="17"/>
  <c r="AM16" i="17"/>
  <c r="AL16" i="17"/>
  <c r="AK16" i="17"/>
  <c r="AQ15" i="17"/>
  <c r="AP15" i="17"/>
  <c r="AO15" i="17"/>
  <c r="AN15" i="17"/>
  <c r="AM15" i="17"/>
  <c r="AL15" i="17"/>
  <c r="AK15" i="17"/>
  <c r="AQ14" i="17"/>
  <c r="AP14" i="17"/>
  <c r="AO14" i="17"/>
  <c r="AN14" i="17"/>
  <c r="AM14" i="17"/>
  <c r="AL14" i="17"/>
  <c r="AK14" i="17"/>
  <c r="AQ13" i="17"/>
  <c r="AP13" i="17"/>
  <c r="AO13" i="17"/>
  <c r="AN13" i="17"/>
  <c r="AM13" i="17"/>
  <c r="AL13" i="17"/>
  <c r="AQ12" i="17"/>
  <c r="AP12" i="17"/>
  <c r="AO12" i="17"/>
  <c r="AN12" i="17"/>
  <c r="AM12" i="17"/>
  <c r="AL12" i="17"/>
  <c r="AQ11" i="17"/>
  <c r="AP11" i="17"/>
  <c r="AO11" i="17"/>
  <c r="AN11" i="17"/>
  <c r="AM11" i="17"/>
  <c r="AL11" i="17"/>
  <c r="AK13" i="17"/>
  <c r="AK12" i="17"/>
  <c r="AK11" i="17"/>
  <c r="AL10" i="17"/>
  <c r="AM10" i="17"/>
  <c r="AN10" i="17"/>
  <c r="AO10" i="17"/>
  <c r="AP10" i="17"/>
  <c r="AQ10" i="17"/>
  <c r="AK7" i="17"/>
  <c r="AK27" i="17"/>
  <c r="AK28" i="17"/>
  <c r="AK29" i="17"/>
  <c r="AK30" i="17"/>
  <c r="AK31" i="17"/>
  <c r="AK32" i="17"/>
  <c r="E45" i="17"/>
  <c r="G45" i="17"/>
  <c r="I45" i="17"/>
  <c r="K45" i="17"/>
  <c r="M45" i="17"/>
  <c r="O45" i="17"/>
  <c r="Q45" i="17"/>
  <c r="AQ20" i="17" l="1"/>
  <c r="AP20" i="17"/>
  <c r="AM20" i="17"/>
  <c r="AL20" i="19"/>
  <c r="AN20" i="17"/>
  <c r="AO20" i="17"/>
  <c r="AK20" i="19"/>
  <c r="AL20" i="17"/>
  <c r="AK20" i="17"/>
  <c r="I46" i="21"/>
  <c r="AL45" i="19"/>
  <c r="AK45" i="19"/>
  <c r="AL44" i="19"/>
  <c r="AK44" i="19"/>
  <c r="AL43" i="19"/>
  <c r="AK43" i="19"/>
  <c r="AL42" i="19"/>
  <c r="AK42" i="19"/>
  <c r="AL41" i="19"/>
  <c r="AK41" i="19"/>
  <c r="AL40" i="19"/>
  <c r="AK40" i="19"/>
  <c r="AL39" i="19"/>
  <c r="AK39" i="19"/>
  <c r="AL38" i="19"/>
  <c r="AK38" i="19"/>
  <c r="AL37" i="19"/>
  <c r="AK37" i="19"/>
  <c r="AL36" i="19"/>
  <c r="AK36" i="19"/>
  <c r="AL32" i="19"/>
  <c r="AK32" i="19"/>
  <c r="AL31" i="19"/>
  <c r="AK31" i="19"/>
  <c r="AL30" i="19"/>
  <c r="AK30" i="19"/>
  <c r="AL29" i="19"/>
  <c r="AK29" i="19"/>
  <c r="AL28" i="19"/>
  <c r="AK28" i="19"/>
  <c r="AL27" i="19"/>
  <c r="AK27" i="19"/>
  <c r="AL26" i="19"/>
  <c r="AK26" i="19"/>
  <c r="AL25" i="19"/>
  <c r="AK25" i="19"/>
  <c r="AL24" i="19"/>
  <c r="AK24" i="19"/>
  <c r="AL23" i="19"/>
  <c r="AK23" i="19"/>
  <c r="AL7" i="19"/>
  <c r="AK7" i="19"/>
  <c r="H31" i="19"/>
  <c r="H33" i="19"/>
  <c r="H37" i="19"/>
  <c r="H39" i="19"/>
  <c r="H41" i="19"/>
  <c r="H43" i="19"/>
  <c r="H17" i="19"/>
  <c r="H27" i="19"/>
  <c r="H29" i="19"/>
  <c r="H14" i="19"/>
  <c r="R14" i="17"/>
  <c r="L83" i="24" s="1"/>
  <c r="AL4" i="19"/>
  <c r="AL7" i="17"/>
  <c r="AM7" i="17"/>
  <c r="AN7" i="17"/>
  <c r="AO7" i="17"/>
  <c r="AP7" i="17"/>
  <c r="AQ7" i="17"/>
  <c r="AQ23" i="17"/>
  <c r="AQ24" i="17"/>
  <c r="AQ25" i="17"/>
  <c r="AQ26" i="17"/>
  <c r="AQ27" i="17"/>
  <c r="AQ28" i="17"/>
  <c r="AQ29" i="17"/>
  <c r="AQ30" i="17"/>
  <c r="AQ31" i="17"/>
  <c r="AQ32" i="17"/>
  <c r="AP23" i="17"/>
  <c r="AP24" i="17"/>
  <c r="AP25" i="17"/>
  <c r="AP26" i="17"/>
  <c r="AP27" i="17"/>
  <c r="AP28" i="17"/>
  <c r="AP29" i="17"/>
  <c r="AP30" i="17"/>
  <c r="AP31" i="17"/>
  <c r="AP32" i="17"/>
  <c r="AO23" i="17"/>
  <c r="AO24" i="17"/>
  <c r="AO25" i="17"/>
  <c r="AO26" i="17"/>
  <c r="AO27" i="17"/>
  <c r="AO28" i="17"/>
  <c r="AO29" i="17"/>
  <c r="AO30" i="17"/>
  <c r="AO31" i="17"/>
  <c r="AO32" i="17"/>
  <c r="AN23" i="17"/>
  <c r="AN24" i="17"/>
  <c r="AN25" i="17"/>
  <c r="AN26" i="17"/>
  <c r="AN27" i="17"/>
  <c r="AN28" i="17"/>
  <c r="AN29" i="17"/>
  <c r="AN30" i="17"/>
  <c r="AN31" i="17"/>
  <c r="AN32" i="17"/>
  <c r="AM23" i="17"/>
  <c r="AM24" i="17"/>
  <c r="AM25" i="17"/>
  <c r="AM26" i="17"/>
  <c r="AM27" i="17"/>
  <c r="AM28" i="17"/>
  <c r="AM29" i="17"/>
  <c r="AM30" i="17"/>
  <c r="AM31" i="17"/>
  <c r="AM32" i="17"/>
  <c r="AL23" i="17"/>
  <c r="AL24" i="17"/>
  <c r="AL25" i="17"/>
  <c r="AL26" i="17"/>
  <c r="AL27" i="17"/>
  <c r="AL28" i="17"/>
  <c r="AL29" i="17"/>
  <c r="AL30" i="17"/>
  <c r="AL31" i="17"/>
  <c r="AL32" i="17"/>
  <c r="AK26" i="17"/>
  <c r="AK25" i="17"/>
  <c r="AL4" i="17"/>
  <c r="AK4" i="17"/>
  <c r="R43" i="17"/>
  <c r="L91" i="24" s="1"/>
  <c r="R41" i="17"/>
  <c r="L90" i="24" s="1"/>
  <c r="R39" i="17"/>
  <c r="L89" i="24" s="1"/>
  <c r="R37" i="17"/>
  <c r="L88" i="24" s="1"/>
  <c r="R33" i="17"/>
  <c r="L87" i="24" s="1"/>
  <c r="R31" i="17"/>
  <c r="L86" i="24" s="1"/>
  <c r="R17" i="17"/>
  <c r="L84" i="24" s="1"/>
  <c r="R29" i="17"/>
  <c r="L85" i="24" s="1"/>
  <c r="H4" i="15" l="1"/>
  <c r="B3" i="25"/>
  <c r="D15" i="15"/>
  <c r="E15" i="15" s="1"/>
  <c r="D14" i="15"/>
  <c r="E14" i="15" s="1"/>
  <c r="D13" i="15"/>
  <c r="E13" i="15" s="1"/>
  <c r="D10" i="15"/>
  <c r="E10" i="15" s="1"/>
  <c r="AR20" i="17"/>
  <c r="AM4" i="17"/>
  <c r="AM33" i="17"/>
  <c r="AP33" i="17"/>
  <c r="AL33" i="17"/>
  <c r="AN33" i="17"/>
  <c r="AQ33" i="17"/>
  <c r="AO33" i="17"/>
  <c r="H39" i="18"/>
  <c r="Y39" i="19"/>
  <c r="R43" i="18"/>
  <c r="Y43" i="19"/>
  <c r="F43" i="18"/>
  <c r="N45" i="17"/>
  <c r="F45" i="17"/>
  <c r="P45" i="17"/>
  <c r="L45" i="17"/>
  <c r="H45" i="17"/>
  <c r="D45" i="17"/>
  <c r="J45" i="17"/>
  <c r="J31" i="18"/>
  <c r="Y31" i="19"/>
  <c r="AH14" i="17"/>
  <c r="I27" i="19"/>
  <c r="AH27" i="17"/>
  <c r="D27" i="21"/>
  <c r="I27" i="21" s="1"/>
  <c r="I41" i="19"/>
  <c r="AH41" i="17"/>
  <c r="I39" i="19"/>
  <c r="AH39" i="17"/>
  <c r="F39" i="21"/>
  <c r="I31" i="19"/>
  <c r="AH31" i="17"/>
  <c r="R37" i="18"/>
  <c r="Y37" i="19"/>
  <c r="P33" i="18"/>
  <c r="Y33" i="19"/>
  <c r="I33" i="19"/>
  <c r="AH33" i="17"/>
  <c r="I17" i="19"/>
  <c r="AH17" i="17"/>
  <c r="N29" i="18"/>
  <c r="Y29" i="19"/>
  <c r="H17" i="18"/>
  <c r="Y17" i="19"/>
  <c r="R14" i="18"/>
  <c r="Y14" i="19"/>
  <c r="F41" i="18"/>
  <c r="Y41" i="19"/>
  <c r="I29" i="19"/>
  <c r="AH29" i="17"/>
  <c r="I37" i="19"/>
  <c r="AH37" i="17"/>
  <c r="I43" i="19"/>
  <c r="AH43" i="17"/>
  <c r="F14" i="21"/>
  <c r="AE13" i="21" s="1"/>
  <c r="D39" i="21"/>
  <c r="F18" i="21"/>
  <c r="AC14" i="21" s="1"/>
  <c r="F37" i="21"/>
  <c r="D18" i="21"/>
  <c r="F27" i="21"/>
  <c r="D37" i="21"/>
  <c r="F43" i="21"/>
  <c r="F31" i="21"/>
  <c r="D43" i="21"/>
  <c r="D31" i="21"/>
  <c r="F41" i="21"/>
  <c r="F29" i="21"/>
  <c r="D41" i="21"/>
  <c r="D29" i="21"/>
  <c r="F33" i="21"/>
  <c r="D33" i="21"/>
  <c r="D14" i="21"/>
  <c r="AA23" i="21" s="1"/>
  <c r="I14" i="19"/>
  <c r="AL33" i="19"/>
  <c r="AM7" i="19"/>
  <c r="AK33" i="19"/>
  <c r="D11" i="15"/>
  <c r="E11" i="15" s="1"/>
  <c r="D12" i="15"/>
  <c r="E12" i="15" s="1"/>
  <c r="D9" i="15"/>
  <c r="E9" i="15" s="1"/>
  <c r="D7" i="15"/>
  <c r="E7" i="15" s="1"/>
  <c r="D6" i="15"/>
  <c r="E6" i="15" s="1"/>
  <c r="R31" i="18"/>
  <c r="T31" i="17"/>
  <c r="L31" i="18"/>
  <c r="H31" i="18"/>
  <c r="J39" i="18"/>
  <c r="H41" i="18"/>
  <c r="R41" i="18"/>
  <c r="F39" i="18"/>
  <c r="D43" i="18"/>
  <c r="F31" i="18"/>
  <c r="D41" i="18"/>
  <c r="P43" i="18"/>
  <c r="R39" i="18"/>
  <c r="T14" i="17"/>
  <c r="D31" i="18"/>
  <c r="P39" i="18"/>
  <c r="N41" i="18"/>
  <c r="L43" i="18"/>
  <c r="T43" i="17"/>
  <c r="D39" i="18"/>
  <c r="P41" i="18"/>
  <c r="N43" i="18"/>
  <c r="P31" i="18"/>
  <c r="N39" i="18"/>
  <c r="L41" i="18"/>
  <c r="J43" i="18"/>
  <c r="T41" i="17"/>
  <c r="N31" i="18"/>
  <c r="L39" i="18"/>
  <c r="J41" i="18"/>
  <c r="H43" i="18"/>
  <c r="T39" i="17"/>
  <c r="D37" i="18"/>
  <c r="T37" i="17"/>
  <c r="P37" i="18"/>
  <c r="L37" i="18"/>
  <c r="J37" i="18"/>
  <c r="N37" i="18"/>
  <c r="H37" i="18"/>
  <c r="F37" i="18"/>
  <c r="T33" i="17"/>
  <c r="L33" i="18"/>
  <c r="F33" i="18"/>
  <c r="N33" i="18"/>
  <c r="R33" i="18"/>
  <c r="J33" i="18"/>
  <c r="D33" i="18"/>
  <c r="H33" i="18"/>
  <c r="L29" i="18"/>
  <c r="J29" i="18"/>
  <c r="R29" i="18"/>
  <c r="F29" i="18"/>
  <c r="T29" i="17"/>
  <c r="H29" i="18"/>
  <c r="P29" i="18"/>
  <c r="D29" i="18"/>
  <c r="AR7" i="17"/>
  <c r="T17" i="17"/>
  <c r="J17" i="18"/>
  <c r="L17" i="18"/>
  <c r="N17" i="18"/>
  <c r="P17" i="18"/>
  <c r="R17" i="18"/>
  <c r="D17" i="18"/>
  <c r="F17" i="18"/>
  <c r="R27" i="17"/>
  <c r="N18" i="25" s="1"/>
  <c r="L111" i="24" s="1"/>
  <c r="J14" i="18"/>
  <c r="D14" i="18"/>
  <c r="H14" i="18"/>
  <c r="N14" i="18"/>
  <c r="F14" i="18"/>
  <c r="L14" i="18"/>
  <c r="P14" i="18"/>
  <c r="W24" i="18"/>
  <c r="R24" i="13"/>
  <c r="Q24" i="13"/>
  <c r="P24" i="13"/>
  <c r="N24" i="13"/>
  <c r="L24" i="13"/>
  <c r="S18" i="13"/>
  <c r="R18" i="13"/>
  <c r="Q18" i="13"/>
  <c r="S17" i="13"/>
  <c r="R17" i="13"/>
  <c r="Q17" i="13"/>
  <c r="S16" i="13"/>
  <c r="R16" i="13"/>
  <c r="Q16" i="13"/>
  <c r="S15" i="13"/>
  <c r="R15" i="13"/>
  <c r="Q15" i="13"/>
  <c r="S14" i="13"/>
  <c r="R14" i="13"/>
  <c r="Q14" i="13"/>
  <c r="AA13" i="13"/>
  <c r="S13" i="13"/>
  <c r="R13" i="13"/>
  <c r="Q13" i="13"/>
  <c r="AA12" i="13"/>
  <c r="S12" i="13"/>
  <c r="R12" i="13"/>
  <c r="Q12" i="13"/>
  <c r="N11" i="13"/>
  <c r="M11" i="13"/>
  <c r="L11" i="13"/>
  <c r="N10" i="13"/>
  <c r="M10" i="13"/>
  <c r="L10" i="13"/>
  <c r="AA9" i="13"/>
  <c r="Y9" i="13"/>
  <c r="S9" i="13"/>
  <c r="R9" i="13"/>
  <c r="Q9" i="13"/>
  <c r="N9" i="13"/>
  <c r="M9" i="13"/>
  <c r="L9" i="13"/>
  <c r="AA8" i="13"/>
  <c r="Y8" i="13"/>
  <c r="V8" i="13"/>
  <c r="S8" i="13"/>
  <c r="R8" i="13"/>
  <c r="Q8" i="13"/>
  <c r="M8" i="13"/>
  <c r="AA7" i="13"/>
  <c r="Y7" i="13"/>
  <c r="V7" i="13"/>
  <c r="S7" i="13"/>
  <c r="R7" i="13"/>
  <c r="Q7" i="13"/>
  <c r="AA6" i="13"/>
  <c r="Y6" i="13"/>
  <c r="S6" i="13"/>
  <c r="R6" i="13"/>
  <c r="Q6" i="13"/>
  <c r="AA5" i="13"/>
  <c r="Y5" i="13"/>
  <c r="S5" i="13"/>
  <c r="R5" i="13"/>
  <c r="Q5" i="13"/>
  <c r="N5" i="13"/>
  <c r="M5" i="13"/>
  <c r="L5" i="13"/>
  <c r="AA4" i="13"/>
  <c r="Y4" i="13"/>
  <c r="V4" i="13"/>
  <c r="S4" i="13"/>
  <c r="R4" i="13"/>
  <c r="Q4" i="13"/>
  <c r="N4" i="13"/>
  <c r="M4" i="13"/>
  <c r="L4" i="13"/>
  <c r="AA3" i="13"/>
  <c r="Y3" i="13"/>
  <c r="V3" i="13"/>
  <c r="S3" i="13"/>
  <c r="R3" i="13"/>
  <c r="Q3" i="13"/>
  <c r="N3" i="13"/>
  <c r="M3" i="13"/>
  <c r="L3" i="13"/>
  <c r="AC24" i="21"/>
  <c r="AC23" i="21"/>
  <c r="AH19" i="21"/>
  <c r="AH18" i="21"/>
  <c r="AI18" i="21" s="1"/>
  <c r="AE18" i="21"/>
  <c r="AC18" i="21"/>
  <c r="AA18" i="21" a="1"/>
  <c r="AA18" i="21" s="1"/>
  <c r="AH17" i="21"/>
  <c r="AG17" i="21"/>
  <c r="AE17" i="21"/>
  <c r="AC17" i="21"/>
  <c r="AA17" i="21" a="1"/>
  <c r="AA17" i="21" s="1"/>
  <c r="AE16" i="21"/>
  <c r="AC16" i="21"/>
  <c r="AA16" i="21" a="1"/>
  <c r="AA16" i="21" s="1"/>
  <c r="AE15" i="21"/>
  <c r="AC15" i="21"/>
  <c r="AA15" i="21" a="1"/>
  <c r="AA15" i="21" s="1"/>
  <c r="AG12" i="21"/>
  <c r="AE12" i="21"/>
  <c r="AC12" i="21"/>
  <c r="AA12" i="21" a="1"/>
  <c r="AA12" i="21" s="1"/>
  <c r="AG11" i="21"/>
  <c r="AJ11" i="21" s="1"/>
  <c r="AG10" i="21"/>
  <c r="AL25" i="18"/>
  <c r="AK25" i="18"/>
  <c r="AJ25" i="18"/>
  <c r="AQ19" i="18"/>
  <c r="AQ18" i="18"/>
  <c r="AR18" i="18" s="1"/>
  <c r="AN18" i="18"/>
  <c r="AL18" i="18"/>
  <c r="AJ18" i="18" a="1"/>
  <c r="AJ18" i="18" s="1"/>
  <c r="AQ17" i="18"/>
  <c r="AR17" i="18" s="1"/>
  <c r="AP17" i="18"/>
  <c r="AN15" i="18"/>
  <c r="AL15" i="18"/>
  <c r="AJ15" i="18" a="1"/>
  <c r="AJ15" i="18" s="1"/>
  <c r="R15" i="18"/>
  <c r="AP12" i="18"/>
  <c r="AN12" i="18"/>
  <c r="AL12" i="18"/>
  <c r="AJ12" i="18" a="1"/>
  <c r="AJ12" i="18" s="1"/>
  <c r="AP11" i="18"/>
  <c r="AS11" i="18" s="1"/>
  <c r="AP10" i="18"/>
  <c r="AS10" i="18" s="1"/>
  <c r="AJ4" i="18"/>
  <c r="AQ45" i="17"/>
  <c r="AP45" i="17"/>
  <c r="AO45" i="17"/>
  <c r="AN45" i="17"/>
  <c r="AM45" i="17"/>
  <c r="AL45" i="17"/>
  <c r="AK45" i="17"/>
  <c r="AQ44" i="17"/>
  <c r="AP44" i="17"/>
  <c r="AO44" i="17"/>
  <c r="AN44" i="17"/>
  <c r="AM44" i="17"/>
  <c r="AL44" i="17"/>
  <c r="AK44" i="17"/>
  <c r="AQ43" i="17"/>
  <c r="AP43" i="17"/>
  <c r="AO43" i="17"/>
  <c r="AN43" i="17"/>
  <c r="AM43" i="17"/>
  <c r="AL43" i="17"/>
  <c r="AK43" i="17"/>
  <c r="AQ42" i="17"/>
  <c r="AP42" i="17"/>
  <c r="AO42" i="17"/>
  <c r="AN42" i="17"/>
  <c r="AM42" i="17"/>
  <c r="AL42" i="17"/>
  <c r="AK42" i="17"/>
  <c r="AQ41" i="17"/>
  <c r="AP41" i="17"/>
  <c r="AO41" i="17"/>
  <c r="AN41" i="17"/>
  <c r="AM41" i="17"/>
  <c r="AL41" i="17"/>
  <c r="AK41" i="17"/>
  <c r="AQ40" i="17"/>
  <c r="AP40" i="17"/>
  <c r="AO40" i="17"/>
  <c r="AN40" i="17"/>
  <c r="AM40" i="17"/>
  <c r="AL40" i="17"/>
  <c r="AK40" i="17"/>
  <c r="AQ39" i="17"/>
  <c r="AP39" i="17"/>
  <c r="AO39" i="17"/>
  <c r="AN39" i="17"/>
  <c r="AM39" i="17"/>
  <c r="AL39" i="17"/>
  <c r="AK39" i="17"/>
  <c r="AQ38" i="17"/>
  <c r="AP38" i="17"/>
  <c r="AO38" i="17"/>
  <c r="AN38" i="17"/>
  <c r="AM38" i="17"/>
  <c r="AL38" i="17"/>
  <c r="AK38" i="17"/>
  <c r="AQ37" i="17"/>
  <c r="AP37" i="17"/>
  <c r="AO37" i="17"/>
  <c r="AN37" i="17"/>
  <c r="AM37" i="17"/>
  <c r="AL37" i="17"/>
  <c r="AK37" i="17"/>
  <c r="AP36" i="17"/>
  <c r="AO36" i="17"/>
  <c r="AN36" i="17"/>
  <c r="AM36" i="17"/>
  <c r="AL36" i="17"/>
  <c r="AK36" i="17"/>
  <c r="AK24" i="17"/>
  <c r="AK23" i="17"/>
  <c r="AQ46" i="17" l="1"/>
  <c r="AL46" i="17"/>
  <c r="AO46" i="17"/>
  <c r="AP46" i="17"/>
  <c r="AM46" i="17"/>
  <c r="AN46" i="17"/>
  <c r="AK46" i="17"/>
  <c r="AR46" i="17"/>
  <c r="N6" i="13"/>
  <c r="AS19" i="18"/>
  <c r="R10" i="13"/>
  <c r="AA14" i="13"/>
  <c r="S10" i="13"/>
  <c r="B102" i="24"/>
  <c r="B108" i="24"/>
  <c r="B103" i="24"/>
  <c r="B104" i="24"/>
  <c r="B105" i="24"/>
  <c r="B106" i="24"/>
  <c r="B107" i="24"/>
  <c r="B109" i="24"/>
  <c r="B110" i="24"/>
  <c r="B111" i="24"/>
  <c r="AA10" i="13"/>
  <c r="Y10" i="13"/>
  <c r="AS18" i="18"/>
  <c r="S19" i="13"/>
  <c r="V9" i="13"/>
  <c r="R19" i="13"/>
  <c r="V5" i="13"/>
  <c r="L12" i="13"/>
  <c r="Q19" i="13"/>
  <c r="Q10" i="13"/>
  <c r="AP13" i="18"/>
  <c r="L6" i="13"/>
  <c r="M12" i="13"/>
  <c r="AS17" i="18"/>
  <c r="N12" i="13"/>
  <c r="M6" i="13"/>
  <c r="AK33" i="17"/>
  <c r="C106" i="24"/>
  <c r="C108" i="24"/>
  <c r="C110" i="24"/>
  <c r="A106" i="24"/>
  <c r="B125" i="25" s="1"/>
  <c r="C102" i="24"/>
  <c r="C104" i="24"/>
  <c r="F106" i="24"/>
  <c r="F108" i="24"/>
  <c r="F110" i="24"/>
  <c r="A107" i="24"/>
  <c r="B126" i="25" s="1"/>
  <c r="F102" i="24"/>
  <c r="F104" i="24"/>
  <c r="G106" i="24"/>
  <c r="G108" i="24"/>
  <c r="G110" i="24"/>
  <c r="A108" i="24"/>
  <c r="B127" i="25" s="1"/>
  <c r="G102" i="24"/>
  <c r="G104" i="24"/>
  <c r="H106" i="24"/>
  <c r="H108" i="24"/>
  <c r="I110" i="24"/>
  <c r="A109" i="24"/>
  <c r="B128" i="25" s="1"/>
  <c r="H102" i="24"/>
  <c r="H104" i="24"/>
  <c r="J106" i="24"/>
  <c r="J108" i="24"/>
  <c r="J110" i="24"/>
  <c r="A110" i="24"/>
  <c r="B129" i="25" s="1"/>
  <c r="J102" i="24"/>
  <c r="J104" i="24"/>
  <c r="L106" i="24"/>
  <c r="L108" i="24"/>
  <c r="L110" i="24"/>
  <c r="A111" i="24"/>
  <c r="B130" i="25" s="1"/>
  <c r="L102" i="24"/>
  <c r="A102" i="24"/>
  <c r="B121" i="25" s="1"/>
  <c r="C105" i="24"/>
  <c r="C107" i="24"/>
  <c r="C109" i="24"/>
  <c r="C111" i="24"/>
  <c r="C103" i="24"/>
  <c r="F105" i="24"/>
  <c r="F107" i="24"/>
  <c r="F109" i="24"/>
  <c r="F111" i="24"/>
  <c r="F103" i="24"/>
  <c r="G105" i="24"/>
  <c r="G107" i="24"/>
  <c r="G109" i="24"/>
  <c r="G111" i="24"/>
  <c r="G103" i="24"/>
  <c r="H105" i="24"/>
  <c r="H107" i="24"/>
  <c r="I109" i="24"/>
  <c r="J111" i="24"/>
  <c r="H103" i="24"/>
  <c r="J105" i="24"/>
  <c r="J107" i="24"/>
  <c r="J109" i="24"/>
  <c r="A103" i="24"/>
  <c r="B122" i="25" s="1"/>
  <c r="J103" i="24"/>
  <c r="L105" i="24"/>
  <c r="L107" i="24"/>
  <c r="L109" i="24"/>
  <c r="A104" i="24"/>
  <c r="B123" i="25" s="1"/>
  <c r="L103" i="24"/>
  <c r="A105" i="24"/>
  <c r="B124" i="25" s="1"/>
  <c r="L104" i="24"/>
  <c r="Y27" i="19"/>
  <c r="I33" i="21"/>
  <c r="F15" i="15"/>
  <c r="F13" i="15"/>
  <c r="F10" i="15"/>
  <c r="D22" i="15"/>
  <c r="E22" i="15" s="1"/>
  <c r="D21" i="15"/>
  <c r="E21" i="15" s="1"/>
  <c r="D20" i="15"/>
  <c r="E20" i="15" s="1"/>
  <c r="D19" i="15"/>
  <c r="E19" i="15" s="1"/>
  <c r="D18" i="15"/>
  <c r="E18" i="15" s="1"/>
  <c r="D17" i="15"/>
  <c r="E17" i="15" s="1"/>
  <c r="D16" i="15"/>
  <c r="E16" i="15" s="1"/>
  <c r="R45" i="17"/>
  <c r="L101" i="24" s="1"/>
  <c r="AC13" i="21"/>
  <c r="AA13" i="21" a="1"/>
  <c r="AA13" i="21" s="1"/>
  <c r="AB23" i="21"/>
  <c r="I31" i="21"/>
  <c r="F7" i="15"/>
  <c r="F6" i="15"/>
  <c r="F11" i="15"/>
  <c r="I39" i="21"/>
  <c r="I41" i="21"/>
  <c r="I18" i="21"/>
  <c r="AA11" i="21" a="1"/>
  <c r="AA11" i="21" s="1"/>
  <c r="AE14" i="21"/>
  <c r="AA14" i="21" a="1"/>
  <c r="AA14" i="21" s="1"/>
  <c r="AA10" i="21" a="1"/>
  <c r="AA10" i="21" s="1"/>
  <c r="AC10" i="21"/>
  <c r="AE10" i="21"/>
  <c r="I29" i="21"/>
  <c r="I37" i="21"/>
  <c r="I43" i="21"/>
  <c r="AC11" i="21"/>
  <c r="AA24" i="21"/>
  <c r="AK4" i="19"/>
  <c r="AM4" i="19" s="1"/>
  <c r="AB10" i="21"/>
  <c r="AD10" i="21"/>
  <c r="AE11" i="21"/>
  <c r="AB24" i="21"/>
  <c r="I14" i="21"/>
  <c r="F12" i="15"/>
  <c r="AM33" i="19"/>
  <c r="N27" i="18"/>
  <c r="D8" i="15"/>
  <c r="C24" i="18"/>
  <c r="Y2" i="19"/>
  <c r="C23" i="19" s="1"/>
  <c r="AJ18" i="21"/>
  <c r="AJ19" i="21"/>
  <c r="AG13" i="21"/>
  <c r="AH13" i="21" s="1"/>
  <c r="AJ10" i="21"/>
  <c r="AI17" i="21"/>
  <c r="AJ17" i="21" s="1"/>
  <c r="J27" i="18"/>
  <c r="L27" i="18"/>
  <c r="H27" i="18"/>
  <c r="D27" i="18"/>
  <c r="F27" i="18"/>
  <c r="R27" i="18"/>
  <c r="T27" i="17"/>
  <c r="P27" i="18"/>
  <c r="F14" i="15"/>
  <c r="F9" i="15"/>
  <c r="T24" i="13"/>
  <c r="T10" i="13" l="1"/>
  <c r="T19" i="13"/>
  <c r="AM20" i="19"/>
  <c r="AI26" i="19"/>
  <c r="O6" i="13"/>
  <c r="AK13" i="21"/>
  <c r="O12" i="13"/>
  <c r="AS13" i="18"/>
  <c r="AR13" i="18"/>
  <c r="AT13" i="18"/>
  <c r="AQ13" i="18"/>
  <c r="B1" i="24"/>
  <c r="F18" i="15"/>
  <c r="F22" i="15"/>
  <c r="F17" i="15"/>
  <c r="F16" i="15"/>
  <c r="F21" i="15"/>
  <c r="F20" i="15"/>
  <c r="F19" i="15"/>
  <c r="Y45" i="19"/>
  <c r="AE19" i="21"/>
  <c r="C24" i="21"/>
  <c r="F45" i="19"/>
  <c r="D45" i="19"/>
  <c r="H45" i="19"/>
  <c r="AH45" i="17" s="1"/>
  <c r="AC19" i="21"/>
  <c r="AA19" i="21"/>
  <c r="AR47" i="17"/>
  <c r="AT46" i="17"/>
  <c r="AU46" i="17"/>
  <c r="AS46" i="17"/>
  <c r="E8" i="15"/>
  <c r="F8" i="15"/>
  <c r="AJ13" i="21"/>
  <c r="AI13" i="21"/>
  <c r="T45" i="17"/>
  <c r="D45" i="18"/>
  <c r="L45" i="18"/>
  <c r="N45" i="18"/>
  <c r="P45" i="18"/>
  <c r="F45" i="18"/>
  <c r="J45" i="18"/>
  <c r="R45" i="18"/>
  <c r="H45" i="18"/>
  <c r="AL11" i="18"/>
  <c r="AJ24" i="18"/>
  <c r="AN11" i="18"/>
  <c r="AJ11" i="18" a="1"/>
  <c r="AJ11" i="18" s="1"/>
  <c r="AL17" i="18"/>
  <c r="AJ17" i="18" a="1"/>
  <c r="AJ17" i="18" s="1"/>
  <c r="AL24" i="18"/>
  <c r="AN17" i="18"/>
  <c r="AK24" i="18"/>
  <c r="AN14" i="18"/>
  <c r="AL14" i="18"/>
  <c r="AJ14" i="18" a="1"/>
  <c r="AJ14" i="18" s="1"/>
  <c r="AJ16" i="18" a="1"/>
  <c r="AJ16" i="18" s="1"/>
  <c r="AL23" i="18"/>
  <c r="AN16" i="18"/>
  <c r="AL16" i="18"/>
  <c r="AN13" i="18"/>
  <c r="AK23" i="18"/>
  <c r="AL13" i="18"/>
  <c r="AJ13" i="18" a="1"/>
  <c r="AJ13" i="18" s="1"/>
  <c r="AK10" i="18"/>
  <c r="AN10" i="18"/>
  <c r="AM10" i="18"/>
  <c r="AJ23" i="18"/>
  <c r="AL10" i="18"/>
  <c r="AJ10" i="18" a="1"/>
  <c r="AJ10" i="18" s="1"/>
  <c r="AI24" i="19" l="1"/>
  <c r="AQ14" i="18"/>
  <c r="AP15" i="18" s="1"/>
  <c r="AH14" i="21"/>
  <c r="AG15" i="21" s="1"/>
  <c r="D45" i="21"/>
  <c r="I45" i="19"/>
  <c r="F45" i="21"/>
  <c r="V19" i="17"/>
  <c r="AN19" i="18"/>
  <c r="AJ19" i="18"/>
  <c r="AL19" i="18"/>
  <c r="AM46" i="19" l="1"/>
  <c r="AN46" i="19" s="1"/>
  <c r="AL46" i="19"/>
  <c r="AK46" i="19"/>
  <c r="I45" i="21"/>
  <c r="AP46" i="19" l="1"/>
  <c r="AO46" i="19"/>
  <c r="AM47" i="19"/>
  <c r="AR33" i="17"/>
  <c r="L18" i="19"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<sst xmlns="http://schemas.openxmlformats.org/spreadsheetml/2006/main" count="1163" uniqueCount="447">
  <si>
    <t>IDEA Part C Exiting Data Tool</t>
  </si>
  <si>
    <t>Instructions</t>
  </si>
  <si>
    <r>
      <t>The Part C Exiting Data Tool is designed to be used by states as they prepare their data for submission via E</t>
    </r>
    <r>
      <rPr>
        <i/>
        <sz val="11"/>
        <color theme="1"/>
        <rFont val="Arial"/>
        <family val="2"/>
      </rPr>
      <t>DPass</t>
    </r>
    <r>
      <rPr>
        <sz val="11"/>
        <color theme="1"/>
        <rFont val="Arial"/>
        <family val="2"/>
      </rPr>
      <t xml:space="preserve">. The tool can identify potential format errors, validation errors, and other errors in subtotals or totals and can generate the EDPass FS901 Part C Exiting file.
</t>
    </r>
    <r>
      <rPr>
        <b/>
        <sz val="11"/>
        <color theme="1"/>
        <rFont val="Arial"/>
        <family val="2"/>
      </rPr>
      <t>Data cannot be submitted using this tool. All data must be submitted following the guidelines provided in the user guide available at</t>
    </r>
    <r>
      <rPr>
        <sz val="11"/>
        <color theme="1"/>
        <rFont val="Arial"/>
        <family val="2"/>
      </rPr>
      <t xml:space="preserve"> </t>
    </r>
    <r>
      <rPr>
        <u/>
        <sz val="11"/>
        <color rgb="FF0070C0"/>
        <rFont val="Arial"/>
        <family val="2"/>
      </rPr>
      <t>The ED</t>
    </r>
    <r>
      <rPr>
        <i/>
        <u/>
        <sz val="11"/>
        <color rgb="FF0070C0"/>
        <rFont val="Arial"/>
        <family val="2"/>
      </rPr>
      <t>Facts</t>
    </r>
    <r>
      <rPr>
        <u/>
        <sz val="11"/>
        <color rgb="FF0070C0"/>
        <rFont val="Arial"/>
        <family val="2"/>
      </rPr>
      <t xml:space="preserve"> Initative</t>
    </r>
  </si>
  <si>
    <t>Read the following instructions before using this tool:</t>
  </si>
  <si>
    <r>
      <t xml:space="preserve">1.  Enter your state's Exiting data into the tool following the instructions detailed in the </t>
    </r>
    <r>
      <rPr>
        <u/>
        <sz val="11"/>
        <color rgb="FF0070C0"/>
        <rFont val="Arial"/>
        <family val="2"/>
      </rPr>
      <t xml:space="preserve">FS901 (DG5022) — Infants 
</t>
    </r>
    <r>
      <rPr>
        <sz val="11"/>
        <color rgb="FF0070C0"/>
        <rFont val="Arial"/>
        <family val="2"/>
      </rPr>
      <t xml:space="preserve">     </t>
    </r>
    <r>
      <rPr>
        <u/>
        <sz val="11"/>
        <color rgb="FF0070C0"/>
        <rFont val="Arial"/>
        <family val="2"/>
      </rPr>
      <t xml:space="preserve">and Toddlers with Disabilities (IDEA Part C) Exiting </t>
    </r>
  </si>
  <si>
    <t>2.  To change the size and appearance of the text on the spreadsheet, select VIEW from the toolbar, select ZOOM, 
     and then select the percentage increase or decrease.</t>
  </si>
  <si>
    <t>3.  Enter the appropriate data into each data entry field on both tabs (Sections A and B) according to the EDPass 
     specifications for each entry.</t>
  </si>
  <si>
    <t>4.  Enter positive, whole numbers for each child count entry. Use M for Missing only if an entire category set 
     or subtotal is missing. Data submissions with missing data elements are rated by OSEP as incomplete.</t>
  </si>
  <si>
    <t xml:space="preserve">5.  RED cells indicate invalid data entries. Each error will highlight a row in the Error Messages table to the right of 
     data entry fields. Use that information to fix all errors.  </t>
  </si>
  <si>
    <t>6.  Blank data entry cells will trigger an error message in the Error Messages table to the right of the data entry 
     fields.</t>
  </si>
  <si>
    <t xml:space="preserve">7.  To compare data currently entered in Sections A and B to data for a prior year, enter prior year data in the data 
     entry cells in column C (highlighted in orange) on the Year-to-Year Change tab. </t>
  </si>
  <si>
    <t>8.  To create the EDPass FS901 Part C Exiting file for your state, follow the directions on the EDPass file header 
    &amp; .CSV info tab in this tool.</t>
  </si>
  <si>
    <r>
      <t xml:space="preserve">Accessibility: Some users may find some limitations with accessibility. If you need assistance with the use of this 
tool, please contact your DaSy TA Liaison or use the </t>
    </r>
    <r>
      <rPr>
        <u/>
        <sz val="11"/>
        <color rgb="FF0070C0"/>
        <rFont val="Arial"/>
        <family val="2"/>
      </rPr>
      <t>Contact Us</t>
    </r>
    <r>
      <rPr>
        <sz val="11"/>
        <color theme="1"/>
        <rFont val="Arial"/>
        <family val="2"/>
      </rPr>
      <t xml:space="preserve"> link on the DaSy Center website.</t>
    </r>
  </si>
  <si>
    <t>Suggested Citation</t>
  </si>
  <si>
    <r>
      <t xml:space="preserve">The DaSy Center. (2024). </t>
    </r>
    <r>
      <rPr>
        <i/>
        <sz val="11"/>
        <color theme="1"/>
        <rFont val="Arial"/>
        <family val="2"/>
      </rPr>
      <t>IDEA Part C exiting data tool</t>
    </r>
    <r>
      <rPr>
        <sz val="11"/>
        <color theme="1"/>
        <rFont val="Arial"/>
        <family val="2"/>
      </rPr>
      <t>. SRI International.</t>
    </r>
  </si>
  <si>
    <t>This website and DaSy products were developed under a grant from the U.S. Department of Education, #H373Z190002. The contents and resources do not necessarily represent the policy of the U.S. Department of Education, and you should not assume endorsement by the Federal Government. Project Officers: Meredith Miceli and Alexis Lessans.</t>
  </si>
  <si>
    <t>Version Date: November 2024</t>
  </si>
  <si>
    <t>end of tab</t>
  </si>
  <si>
    <t>Section A: Reason for Exit by Race/Ethnicity</t>
  </si>
  <si>
    <t xml:space="preserve">   Section A: Reason for Exit by Race/Ethnicity</t>
  </si>
  <si>
    <t>HELPER CELLS</t>
  </si>
  <si>
    <t>Formula to check dates</t>
  </si>
  <si>
    <t>From</t>
  </si>
  <si>
    <t>To</t>
  </si>
  <si>
    <t>What is your state's 12 month reporting period?</t>
  </si>
  <si>
    <t>A zero count should be used when there were no children to report in the specific category for the given reporting period. Enter "M" (Missing) in place of the permitted values if the state did not collect or could not report a count for the specific category and report "-1" in the Infant and Toddler Count field in your Part C EDPass FS901 file. If "Part B eligible, continuing in Part C" is not applicable, select "No" for Question 3a. Please provide an explanation for any missing data in the comment box in EDPass. Data submissions with missing data elements are rated by OSEP as incomplete. The EDPass permitted value for each reason for exit are listed in parenthesis beside each exit reason description.</t>
  </si>
  <si>
    <t>Checks for cells containing "NA"(except in row 3b)</t>
  </si>
  <si>
    <t>Checking for letters or special characters</t>
  </si>
  <si>
    <t>Reason for Exit</t>
  </si>
  <si>
    <t>Native Hawaiian</t>
  </si>
  <si>
    <t>ERROR MESSAGES FOR SECTION A</t>
  </si>
  <si>
    <t xml:space="preserve">American Indian </t>
  </si>
  <si>
    <t>Black or African</t>
  </si>
  <si>
    <t xml:space="preserve">or Other Pacific </t>
  </si>
  <si>
    <t>Two or</t>
  </si>
  <si>
    <t>DIRECTIONS: If any error message below is highlighted, please read the message and correct the error in the data entry cells, if necessary. Any error messages highlighted in yellow are warnings and will require a data note in EDPass. Any error messages highligted in red are fatal errors and must be corrected.</t>
  </si>
  <si>
    <t>Hispanic/Latino</t>
  </si>
  <si>
    <t>or Alaska Native</t>
  </si>
  <si>
    <t>Asian</t>
  </si>
  <si>
    <t>American</t>
  </si>
  <si>
    <t>Islander</t>
  </si>
  <si>
    <t>White</t>
  </si>
  <si>
    <t>more races</t>
  </si>
  <si>
    <t>Program Completion</t>
  </si>
  <si>
    <t>(HI7)</t>
  </si>
  <si>
    <t>(AM7)</t>
  </si>
  <si>
    <t>(AS7)</t>
  </si>
  <si>
    <t>(BL7)</t>
  </si>
  <si>
    <t>(PI7)</t>
  </si>
  <si>
    <t>(WH7)</t>
  </si>
  <si>
    <t>(MU7)</t>
  </si>
  <si>
    <t>Total</t>
  </si>
  <si>
    <t>Percent</t>
  </si>
  <si>
    <t>Gender</t>
  </si>
  <si>
    <t>1.</t>
  </si>
  <si>
    <r>
      <t>No longer eligible for Part C prior to reaching age three (</t>
    </r>
    <r>
      <rPr>
        <b/>
        <sz val="11"/>
        <color theme="1"/>
        <rFont val="Calibri"/>
        <family val="2"/>
        <scheme val="minor"/>
      </rPr>
      <t>NOLGRELGPTC</t>
    </r>
    <r>
      <rPr>
        <sz val="11"/>
        <color theme="1"/>
        <rFont val="Calibri"/>
        <family val="2"/>
        <scheme val="minor"/>
      </rPr>
      <t>)</t>
    </r>
  </si>
  <si>
    <t>X</t>
  </si>
  <si>
    <t xml:space="preserve">•  The dates entered in the reporting period From and To fields (cells D4 and F4) are not 365 or 366 days apart. </t>
  </si>
  <si>
    <t>•  A negative integer is entered into a field. Please enter positive, whole numbers only.</t>
  </si>
  <si>
    <t>Exit at Age Three</t>
  </si>
  <si>
    <t>•  A number containing a decimal is entered into a field. Please enter whole numbers only.</t>
  </si>
  <si>
    <t>2.</t>
  </si>
  <si>
    <r>
      <t>Part B eligible, exiting Part C (</t>
    </r>
    <r>
      <rPr>
        <b/>
        <sz val="11"/>
        <color theme="1"/>
        <rFont val="Calibri"/>
        <family val="2"/>
        <scheme val="minor"/>
      </rPr>
      <t>PTBELIGEXTPTC</t>
    </r>
    <r>
      <rPr>
        <sz val="11"/>
        <color theme="1"/>
        <rFont val="Calibri"/>
        <family val="2"/>
        <scheme val="minor"/>
      </rPr>
      <t>)</t>
    </r>
  </si>
  <si>
    <t>•  A special character or a letter is entered in a field. Please enter only whole numbers or "M" for Missing.</t>
  </si>
  <si>
    <t>•  'NA' is a valid value only in row 3b in Section A. All other cells must be whole numbers or "M" only.</t>
  </si>
  <si>
    <t>3a.</t>
  </si>
  <si>
    <t xml:space="preserve">Does your state's application for IDEA Part C funds include a policy under </t>
  </si>
  <si>
    <t>•  The grand total for Race/Ethnicity in Section A does not equal the grand total for Gender in Section B.</t>
  </si>
  <si>
    <t xml:space="preserve">20 U.S.C. 1432(5)(B)(ii) and 1435(c) in which parents of children with disabilities </t>
  </si>
  <si>
    <t xml:space="preserve">    If data are not accurate, please revise. If data are accurate, submit a data note in EDPass explaining the reason for the difference.</t>
  </si>
  <si>
    <t>who were eligible for services under IDEA Section 619 and previously received</t>
  </si>
  <si>
    <t xml:space="preserve">•  For Exit Reason 1 - No longer eligible for Part C prior to reaching age three - Race/Ethnicity Total does not equal Gender Total </t>
  </si>
  <si>
    <t>Checking for decimals in numbers</t>
  </si>
  <si>
    <t xml:space="preserve">services under Part C may continue to receive early intervention services </t>
  </si>
  <si>
    <t>Yes/No</t>
  </si>
  <si>
    <t>•  For Exit Reason 2 - Part B eligible, exiting Part C - Race/Ethnicity Total does not equal Gender Total 
    If data are not accurate, please revise. If data are accurate, submit a data note in EDPass explaining the reason for the difference.</t>
  </si>
  <si>
    <r>
      <t>(</t>
    </r>
    <r>
      <rPr>
        <b/>
        <i/>
        <u/>
        <sz val="11"/>
        <color theme="4" tint="-0.249977111117893"/>
        <rFont val="Calibri"/>
        <family val="2"/>
        <scheme val="minor"/>
      </rPr>
      <t>Directions</t>
    </r>
    <r>
      <rPr>
        <b/>
        <i/>
        <sz val="11"/>
        <color theme="4" tint="-0.249977111117893"/>
        <rFont val="Calibri"/>
        <family val="2"/>
        <scheme val="minor"/>
      </rPr>
      <t>:</t>
    </r>
    <r>
      <rPr>
        <i/>
        <sz val="11"/>
        <color theme="4" tint="-0.249977111117893"/>
        <rFont val="Calibri"/>
        <family val="2"/>
        <scheme val="minor"/>
      </rPr>
      <t xml:space="preserve"> Select a radio button above to indicate yes or no. If no is selected, then the data entry fields for 3b will be grayed out. If data were entered in the 3b data entry fields before "no" was selected, please delete the data from the fields in 3B.)</t>
    </r>
  </si>
  <si>
    <t xml:space="preserve">•  For Exit Reason 3 - Part B eligible, continuing in Part C - Race/Ethnicity Total does not equal Gender Total </t>
  </si>
  <si>
    <t xml:space="preserve">3b. </t>
  </si>
  <si>
    <r>
      <t>Part B eligible, continuing in Part C (</t>
    </r>
    <r>
      <rPr>
        <b/>
        <sz val="11"/>
        <color theme="1"/>
        <rFont val="Calibri"/>
        <family val="2"/>
        <scheme val="minor"/>
      </rPr>
      <t>PTBELIGCONTPTC</t>
    </r>
    <r>
      <rPr>
        <sz val="11"/>
        <color theme="1"/>
        <rFont val="Calibri"/>
        <family val="2"/>
        <scheme val="minor"/>
      </rPr>
      <t>)</t>
    </r>
  </si>
  <si>
    <t xml:space="preserve">•  For Exit Reason 4 - Not eligible for Part B, exit with referrals to other programs - Race/Ethnicity Total does not equal Gender Total </t>
  </si>
  <si>
    <t>4.</t>
  </si>
  <si>
    <r>
      <t>Not eligible for Part B, exit with referral to other programs (</t>
    </r>
    <r>
      <rPr>
        <b/>
        <sz val="11"/>
        <color theme="1"/>
        <rFont val="Calibri"/>
        <family val="2"/>
        <scheme val="minor"/>
      </rPr>
      <t>NTELIGPTBEXTRF</t>
    </r>
    <r>
      <rPr>
        <sz val="11"/>
        <color theme="1"/>
        <rFont val="Calibri"/>
        <family val="2"/>
        <scheme val="minor"/>
      </rPr>
      <t>)</t>
    </r>
  </si>
  <si>
    <t xml:space="preserve">•  For Exit Reason 5 - Not eligible for Part B, exit with no referrals - Race/Ethnicity Total does not equal Gender Total </t>
  </si>
  <si>
    <t>5.</t>
  </si>
  <si>
    <r>
      <t>Not eligible for Part B, exit with no referrals (</t>
    </r>
    <r>
      <rPr>
        <b/>
        <sz val="11"/>
        <color theme="1"/>
        <rFont val="Calibri"/>
        <family val="2"/>
        <scheme val="minor"/>
      </rPr>
      <t>NTELIGPTBEXTNRF</t>
    </r>
    <r>
      <rPr>
        <sz val="11"/>
        <color theme="1"/>
        <rFont val="Calibri"/>
        <family val="2"/>
        <scheme val="minor"/>
      </rPr>
      <t>)</t>
    </r>
  </si>
  <si>
    <t xml:space="preserve">•  For Exit Reason 6 - Part B eligibility not determined - Race/Ethnicity Total does not equal Gender Total </t>
  </si>
  <si>
    <t>6.</t>
  </si>
  <si>
    <r>
      <t>Part B eligibility not determined (</t>
    </r>
    <r>
      <rPr>
        <b/>
        <sz val="11"/>
        <color theme="1"/>
        <rFont val="Calibri"/>
        <family val="2"/>
        <scheme val="minor"/>
      </rPr>
      <t>PTBELIGNTDETOTH</t>
    </r>
    <r>
      <rPr>
        <sz val="11"/>
        <color theme="1"/>
        <rFont val="Calibri"/>
        <family val="2"/>
        <scheme val="minor"/>
      </rPr>
      <t>)</t>
    </r>
  </si>
  <si>
    <t xml:space="preserve">•  For Exit Reason 7 - Deceased - Race/Ethnicity Total does not equal Gender Total </t>
  </si>
  <si>
    <t>Not Receiving Services</t>
  </si>
  <si>
    <t xml:space="preserve">•  For Exit Reason 8 - Moved out of state - Race/Ethnicity Total does not equal Gender Total </t>
  </si>
  <si>
    <t>Checking for blank cells</t>
  </si>
  <si>
    <t>7.</t>
  </si>
  <si>
    <r>
      <t>Deceased (</t>
    </r>
    <r>
      <rPr>
        <b/>
        <sz val="11"/>
        <color theme="1"/>
        <rFont val="Calibri"/>
        <family val="2"/>
        <scheme val="minor"/>
      </rPr>
      <t>D</t>
    </r>
    <r>
      <rPr>
        <sz val="11"/>
        <color theme="1"/>
        <rFont val="Calibri"/>
        <family val="2"/>
        <scheme val="minor"/>
      </rPr>
      <t>)</t>
    </r>
  </si>
  <si>
    <t xml:space="preserve">•  For Exit Reason 9 -  Withdrawal by parent (or guardian) - Race/Ethnicity Total does not equal Gender Total </t>
  </si>
  <si>
    <t>8.</t>
  </si>
  <si>
    <r>
      <t>Moved out of state (</t>
    </r>
    <r>
      <rPr>
        <b/>
        <sz val="11"/>
        <color theme="1"/>
        <rFont val="Calibri"/>
        <family val="2"/>
        <scheme val="minor"/>
      </rPr>
      <t>MVDOUTOFSTE</t>
    </r>
    <r>
      <rPr>
        <sz val="11"/>
        <color theme="1"/>
        <rFont val="Calibri"/>
        <family val="2"/>
        <scheme val="minor"/>
      </rPr>
      <t>)</t>
    </r>
  </si>
  <si>
    <t xml:space="preserve">•  For Exit Reason 10 - Attempts to contact unsuccessful - Race/Ethnicity Total does not equal Gender Total </t>
  </si>
  <si>
    <t>9.</t>
  </si>
  <si>
    <r>
      <t>Withdrawal by parent (or guardian) (</t>
    </r>
    <r>
      <rPr>
        <b/>
        <sz val="11"/>
        <color theme="1"/>
        <rFont val="Calibri"/>
        <family val="2"/>
        <scheme val="minor"/>
      </rPr>
      <t>WTHDRWLBYPRNT</t>
    </r>
    <r>
      <rPr>
        <sz val="11"/>
        <color theme="1"/>
        <rFont val="Calibri"/>
        <family val="2"/>
        <scheme val="minor"/>
      </rPr>
      <t>)</t>
    </r>
  </si>
  <si>
    <t>•  If M (for Missing) is entered in any of the data entry cells, then an explanation regarding why data are Missing must be entered in the 
    comment box in EDPass. Data submissions with missing data elements are rated by OSEP as incomplete.</t>
  </si>
  <si>
    <t>10.</t>
  </si>
  <si>
    <r>
      <t>Attempts to contact unsuccessful (</t>
    </r>
    <r>
      <rPr>
        <b/>
        <sz val="11"/>
        <color theme="1"/>
        <rFont val="Calibri"/>
        <family val="2"/>
        <scheme val="minor"/>
      </rPr>
      <t>ATMTCNTCTUNSCFL</t>
    </r>
    <r>
      <rPr>
        <sz val="11"/>
        <color theme="1"/>
        <rFont val="Calibri"/>
        <family val="2"/>
        <scheme val="minor"/>
      </rPr>
      <t>)</t>
    </r>
  </si>
  <si>
    <t>Total Exiting by Race/Ethnicity for Exit Reasons 1-10</t>
  </si>
  <si>
    <t>Count</t>
  </si>
  <si>
    <t>"no"</t>
  </si>
  <si>
    <t>is or are</t>
  </si>
  <si>
    <t>field or fields</t>
  </si>
  <si>
    <t>Section A: Percent Exiting by Race/Ethnicity</t>
  </si>
  <si>
    <t xml:space="preserve">   Section A: Percent Exiting by Race/Ethnicity</t>
  </si>
  <si>
    <t>Formulas for check date,"M","NA",special characters,"-"</t>
  </si>
  <si>
    <t xml:space="preserve">A zero count should be used when there were no children to report in the specific category for the given reporting period. Enter "M" (Missing) in place of the permitted values if the state did not collect or could not report a count for the specific category and report "-1" in the Infant and Toddler Count field in your Part C EDPass FS901 file. If "Part B eligible, continuing in Part C" is not applicable, select "No" for Question 3a. Please provide an explanation for any missing data in the comment box in EDPass. Data submissions with missing data elements are rated by OSEP as incomplete. </t>
  </si>
  <si>
    <t>Formulas for Individual Settings Error</t>
  </si>
  <si>
    <t>Home</t>
  </si>
  <si>
    <t>Community-based</t>
  </si>
  <si>
    <t>Two or more</t>
  </si>
  <si>
    <t>Other</t>
  </si>
  <si>
    <t>races</t>
  </si>
  <si>
    <t>No longer eligible for Part C prior to reaching age three</t>
  </si>
  <si>
    <t>Formula for Section A1 Errors</t>
  </si>
  <si>
    <t>Part B eligible, exiting Part C</t>
  </si>
  <si>
    <t>Part B eligible, continuing in Part C</t>
  </si>
  <si>
    <t>Not eligible for Part B, exit with referral to other programs</t>
  </si>
  <si>
    <t>Not eligible for Part B, exit with no referrals</t>
  </si>
  <si>
    <t>Part B eligibility not determined</t>
  </si>
  <si>
    <t>Deceased</t>
  </si>
  <si>
    <t>Moved out of state</t>
  </si>
  <si>
    <t>Withdrawal by parent (or guardian)</t>
  </si>
  <si>
    <t>Attempts to contact unsuccessful</t>
  </si>
  <si>
    <t>Section B: Reason for Exit by Gender</t>
  </si>
  <si>
    <t xml:space="preserve">   Section B: Reason for Exit by Gender</t>
  </si>
  <si>
    <t>ERROR MESSAGES FOR SECTION B</t>
  </si>
  <si>
    <t>Male</t>
  </si>
  <si>
    <t>Female</t>
  </si>
  <si>
    <t>(M)</t>
  </si>
  <si>
    <t>(F)</t>
  </si>
  <si>
    <t>R/E</t>
  </si>
  <si>
    <t>•  'NA' is a valid value only in row 3b in Section B. All other cells must be whole numbers or "M" only.</t>
  </si>
  <si>
    <r>
      <t>Part B eligible, continuing in Part C (</t>
    </r>
    <r>
      <rPr>
        <b/>
        <sz val="11"/>
        <rFont val="Calibri"/>
        <family val="2"/>
        <scheme val="minor"/>
      </rPr>
      <t>PTBELIGCONTPTC</t>
    </r>
    <r>
      <rPr>
        <sz val="11"/>
        <rFont val="Calibri"/>
        <family val="2"/>
        <scheme val="minor"/>
      </rPr>
      <t>)</t>
    </r>
  </si>
  <si>
    <t>•  If M (for Missing) is entered in any of the data entry cells, then an explanation regarding why data are Missing must be entered 
     in the comment box in EDPass. Data submissions with missing data elements are rated by OSEP as incomplete.</t>
  </si>
  <si>
    <t>Total Exiting by Gender for Exit Reasons 1-10</t>
  </si>
  <si>
    <t>Section B: Percent Exiting by Gender</t>
  </si>
  <si>
    <t xml:space="preserve">   Section B: Percent Exiting by Gender</t>
  </si>
  <si>
    <t>Total Exiting by Gender for Exit reasons 1-10</t>
  </si>
  <si>
    <t>Year-to-Year Change</t>
  </si>
  <si>
    <t xml:space="preserve">Year-to-Year Change </t>
  </si>
  <si>
    <r>
      <rPr>
        <b/>
        <sz val="12"/>
        <color theme="1"/>
        <rFont val="Calibri"/>
        <family val="2"/>
        <scheme val="minor"/>
      </rPr>
      <t>Directions:</t>
    </r>
    <r>
      <rPr>
        <sz val="12"/>
        <color theme="1"/>
        <rFont val="Calibri"/>
        <family val="2"/>
        <scheme val="minor"/>
      </rPr>
      <t xml:space="preserve"> To compare the data currently entered in this data tool to the prior year data for your state, enter the prior year exiting data into the orange data entry cells in the Child Count Prior Year column starting in cell C6. If the count difference is equal to or greater than +/- 50 </t>
    </r>
    <r>
      <rPr>
        <u/>
        <sz val="12"/>
        <color theme="1"/>
        <rFont val="Calibri"/>
        <family val="2"/>
        <scheme val="minor"/>
      </rPr>
      <t>OR</t>
    </r>
    <r>
      <rPr>
        <sz val="12"/>
        <color theme="1"/>
        <rFont val="Calibri"/>
        <family val="2"/>
        <scheme val="minor"/>
      </rPr>
      <t xml:space="preserve"> the percent change is equal to or greater than +/- 30%, the value will be highlighted in yellow. If the count difference is equal to or greater than +/- 50 </t>
    </r>
    <r>
      <rPr>
        <u/>
        <sz val="12"/>
        <color theme="1"/>
        <rFont val="Calibri"/>
        <family val="2"/>
        <scheme val="minor"/>
      </rPr>
      <t>AND</t>
    </r>
    <r>
      <rPr>
        <sz val="12"/>
        <color theme="1"/>
        <rFont val="Calibri"/>
        <family val="2"/>
        <scheme val="minor"/>
      </rPr>
      <t xml:space="preserve"> the percent change is equal to or greater than +/- 30%, the value will be highlighted in red and a data note regarding the why the differences in both count and percent occurred must be entered in EDPass</t>
    </r>
    <r>
      <rPr>
        <i/>
        <sz val="12"/>
        <color theme="1"/>
        <rFont val="Calibri"/>
        <family val="2"/>
        <scheme val="minor"/>
      </rPr>
      <t>. This year-to-year comparison will begin next year when you upload your 2024-2025 data in EDPass.</t>
    </r>
  </si>
  <si>
    <t>Exiting</t>
  </si>
  <si>
    <t>Exiting Reasons and Race/Ethnicity</t>
  </si>
  <si>
    <t>Prior Year</t>
  </si>
  <si>
    <t>Current Year</t>
  </si>
  <si>
    <t>Difference</t>
  </si>
  <si>
    <t>% Change</t>
  </si>
  <si>
    <t>1. No longer eligible for Part C prior to reaching age three</t>
  </si>
  <si>
    <t>2. Part B eligible, exiting Part C</t>
  </si>
  <si>
    <t>3 Part B eligible, continuing in Part C</t>
  </si>
  <si>
    <t>4. Not eligible for Part B, exit with referral to other programs</t>
  </si>
  <si>
    <t>5. Not eligible for Part B, exit with no referrals</t>
  </si>
  <si>
    <t>6. Part B eligibility not determined</t>
  </si>
  <si>
    <t>7. Deceased</t>
  </si>
  <si>
    <t>8. Moved out of state</t>
  </si>
  <si>
    <t>9. Withdrawal by parent (or guardian)</t>
  </si>
  <si>
    <t>10. Attempts to contact unsuccessful</t>
  </si>
  <si>
    <t>11.  Hispanic/Latino</t>
  </si>
  <si>
    <t>12.  American Indian or Alaska Native</t>
  </si>
  <si>
    <t>13.  Asian</t>
  </si>
  <si>
    <t>14.  Black or African American</t>
  </si>
  <si>
    <t>15.  Native Hawaiian or Other Pacific Islander</t>
  </si>
  <si>
    <t>16.  White</t>
  </si>
  <si>
    <t>17.  Two or More Races</t>
  </si>
  <si>
    <r>
      <rPr>
        <b/>
        <sz val="16"/>
        <color theme="8" tint="-0.499984740745262"/>
        <rFont val="Calibri"/>
        <family val="2"/>
        <scheme val="minor"/>
      </rPr>
      <t>EDPass File Header Directions:</t>
    </r>
    <r>
      <rPr>
        <sz val="16"/>
        <color theme="8" tint="-0.499984740745262"/>
        <rFont val="Calibri"/>
        <family val="2"/>
        <scheme val="minor"/>
      </rPr>
      <t xml:space="preserve"> </t>
    </r>
  </si>
  <si>
    <r>
      <rPr>
        <b/>
        <sz val="12"/>
        <color theme="1"/>
        <rFont val="Calibri"/>
        <family val="2"/>
        <scheme val="minor"/>
      </rPr>
      <t xml:space="preserve">(1) </t>
    </r>
    <r>
      <rPr>
        <sz val="12"/>
        <color theme="1"/>
        <rFont val="Calibri"/>
        <family val="2"/>
        <scheme val="minor"/>
      </rPr>
      <t>Please select your state name from the state drop-down list below to create the file header required for your state's Part C Exiting (EDPass FS901) data file. The year field is calculated from the dates entered at the top of the A-Reason for Exit by RE tab (cells D4 and F4).</t>
    </r>
  </si>
  <si>
    <t>State:</t>
  </si>
  <si>
    <t>- Select State -</t>
  </si>
  <si>
    <t>Year:</t>
  </si>
  <si>
    <t>Helper Table and Cells</t>
  </si>
  <si>
    <r>
      <rPr>
        <b/>
        <sz val="12"/>
        <color theme="1"/>
        <rFont val="Calibri"/>
        <family val="2"/>
        <scheme val="minor"/>
      </rPr>
      <t>(2)</t>
    </r>
    <r>
      <rPr>
        <sz val="12"/>
        <color theme="1"/>
        <rFont val="Calibri"/>
        <family val="2"/>
        <scheme val="minor"/>
      </rPr>
      <t xml:space="preserve"> You will use the file name generated in cell B9 for completing steps C through F in the FS901 file preparation directions below.</t>
    </r>
  </si>
  <si>
    <t>STATE</t>
  </si>
  <si>
    <t>ANSI_CODE</t>
  </si>
  <si>
    <t>STATE_ABBREV</t>
  </si>
  <si>
    <t>YEAR</t>
  </si>
  <si>
    <t>FILE NAME</t>
  </si>
  <si>
    <t>File name:</t>
  </si>
  <si>
    <t>x</t>
  </si>
  <si>
    <t xml:space="preserve">- Select Year - </t>
  </si>
  <si>
    <t>ALABAMA</t>
  </si>
  <si>
    <t>01</t>
  </si>
  <si>
    <t>AL</t>
  </si>
  <si>
    <t>2023-2024</t>
  </si>
  <si>
    <t>Directions for creating your state's FS901 file and preparing the file for submission in EDPass:</t>
  </si>
  <si>
    <t>ALASKA</t>
  </si>
  <si>
    <t>02</t>
  </si>
  <si>
    <t>AK</t>
  </si>
  <si>
    <t>2024-2025</t>
  </si>
  <si>
    <t>ANSI CODE</t>
  </si>
  <si>
    <t>AMERICAN SAMOA</t>
  </si>
  <si>
    <t>AS</t>
  </si>
  <si>
    <t>2028-2029</t>
  </si>
  <si>
    <r>
      <rPr>
        <b/>
        <sz val="12"/>
        <color theme="1"/>
        <rFont val="Calibri"/>
        <family val="2"/>
        <scheme val="minor"/>
      </rPr>
      <t>(A)</t>
    </r>
    <r>
      <rPr>
        <sz val="12"/>
        <color theme="1"/>
        <rFont val="Calibri"/>
        <family val="2"/>
        <scheme val="minor"/>
      </rPr>
      <t xml:space="preserve"> If your state does not use a permitted value (e.g., Part B eligible, exiting Part C), do not use that permitted value in the file. Do not submit zeros in the Infants and Toddlers Count column for permitted values not used in your state. Delete all rows containing permitted values not used in your state before submitting your state's FS901 .csv file in EDPass. </t>
    </r>
  </si>
  <si>
    <t>ARIZONA</t>
  </si>
  <si>
    <t>04</t>
  </si>
  <si>
    <t>AZ</t>
  </si>
  <si>
    <t>2029-2030</t>
  </si>
  <si>
    <t>ARKANSAS</t>
  </si>
  <si>
    <t>05</t>
  </si>
  <si>
    <t>AR</t>
  </si>
  <si>
    <t>Permitted Value Abbreviation</t>
  </si>
  <si>
    <t>Permitted Value Description</t>
  </si>
  <si>
    <t>CALIFORNIA</t>
  </si>
  <si>
    <t>06</t>
  </si>
  <si>
    <t>CA</t>
  </si>
  <si>
    <t>NOLGRELGPTC</t>
  </si>
  <si>
    <t>No longer eligible</t>
  </si>
  <si>
    <t>COLORADO</t>
  </si>
  <si>
    <t>08</t>
  </si>
  <si>
    <t>CO</t>
  </si>
  <si>
    <t>PTBELIGEXTPTC</t>
  </si>
  <si>
    <t>B eligible exit C</t>
  </si>
  <si>
    <t>CONNECTICUT</t>
  </si>
  <si>
    <t>09</t>
  </si>
  <si>
    <t>CT</t>
  </si>
  <si>
    <t>PTBELIGCONTPTC</t>
  </si>
  <si>
    <t>B eligible continue C</t>
  </si>
  <si>
    <t>DELAWARE</t>
  </si>
  <si>
    <t>DE</t>
  </si>
  <si>
    <t>NTELIGPTBEXTRF</t>
  </si>
  <si>
    <t xml:space="preserve">Not eligible B exit with referrals </t>
  </si>
  <si>
    <t>DISTRICT OF COLUMBIA</t>
  </si>
  <si>
    <t>DC</t>
  </si>
  <si>
    <t>NTELIGPTBEXTNRF</t>
  </si>
  <si>
    <t>Not eligible B exit with no referrals</t>
  </si>
  <si>
    <t>FLORIDA</t>
  </si>
  <si>
    <t>FL</t>
  </si>
  <si>
    <t>PTBELIGNTDETOTH</t>
  </si>
  <si>
    <t xml:space="preserve">Not determined </t>
  </si>
  <si>
    <t>GEORGIA</t>
  </si>
  <si>
    <t>GA</t>
  </si>
  <si>
    <t>D</t>
  </si>
  <si>
    <t>Died</t>
  </si>
  <si>
    <t>GUAM</t>
  </si>
  <si>
    <t>GU</t>
  </si>
  <si>
    <t>MVDOUTOFSTE</t>
  </si>
  <si>
    <t xml:space="preserve">Moved </t>
  </si>
  <si>
    <t>HAWAII</t>
  </si>
  <si>
    <t>HI</t>
  </si>
  <si>
    <t>WTHDRWLBYPRNT</t>
  </si>
  <si>
    <t xml:space="preserve">Withdrawal </t>
  </si>
  <si>
    <t>IDAHO</t>
  </si>
  <si>
    <t>ID</t>
  </si>
  <si>
    <t>ATMTCNTCTUNSCFL</t>
  </si>
  <si>
    <t>ILLINOIS</t>
  </si>
  <si>
    <t>IL</t>
  </si>
  <si>
    <t>MISSING</t>
  </si>
  <si>
    <t>Missing</t>
  </si>
  <si>
    <t>INDIANA</t>
  </si>
  <si>
    <t>IN</t>
  </si>
  <si>
    <t>IOWA</t>
  </si>
  <si>
    <t>IA</t>
  </si>
  <si>
    <r>
      <rPr>
        <b/>
        <sz val="12"/>
        <color theme="1"/>
        <rFont val="Calibri"/>
        <family val="2"/>
        <scheme val="minor"/>
      </rPr>
      <t>(B)</t>
    </r>
    <r>
      <rPr>
        <sz val="12"/>
        <color theme="1"/>
        <rFont val="Calibri"/>
        <family val="2"/>
        <scheme val="minor"/>
      </rPr>
      <t xml:space="preserve"> Before completing the next steps to prepare your Part C Exiting (FS901) file for upload in EDPass, please carefully review your data to ensure that all errors have been resolved. If any  warning messages (highlighted in yellow) are displayed in the A-Reason for Exit RE tab or the B-Reason for Exit by Gender tab, please either resolve the warning by revising your data or, if the data are accurate, be prepared to address the warning by entering a data note in EDPass. See examples of errors and warnings in Figures 1 and 2.</t>
    </r>
  </si>
  <si>
    <t>KANSAS</t>
  </si>
  <si>
    <t>KS</t>
  </si>
  <si>
    <t>Figure 1.</t>
  </si>
  <si>
    <t>KENTUCKY</t>
  </si>
  <si>
    <t>KY</t>
  </si>
  <si>
    <t>LOUISIANA</t>
  </si>
  <si>
    <t>LA</t>
  </si>
  <si>
    <t>Figure 2.</t>
  </si>
  <si>
    <t>MAINE</t>
  </si>
  <si>
    <t>ME</t>
  </si>
  <si>
    <t>MARYLAND</t>
  </si>
  <si>
    <t>MD</t>
  </si>
  <si>
    <t>MASSACHUSETTS</t>
  </si>
  <si>
    <t>MA</t>
  </si>
  <si>
    <t>MICHIGAN</t>
  </si>
  <si>
    <t>MI</t>
  </si>
  <si>
    <r>
      <rPr>
        <b/>
        <sz val="12"/>
        <color theme="1"/>
        <rFont val="Calibri"/>
        <family val="2"/>
        <scheme val="minor"/>
      </rPr>
      <t>(C)</t>
    </r>
    <r>
      <rPr>
        <sz val="12"/>
        <color theme="1"/>
        <rFont val="Calibri"/>
        <family val="2"/>
        <scheme val="minor"/>
      </rPr>
      <t xml:space="preserve"> Go to the file name field (cell B9) in this tab. Copy the file name.</t>
    </r>
  </si>
  <si>
    <t>MINNESOTA</t>
  </si>
  <si>
    <t>MN</t>
  </si>
  <si>
    <t xml:space="preserve">              Figure 3.</t>
  </si>
  <si>
    <t>MISSISSIPPI</t>
  </si>
  <si>
    <t>MS</t>
  </si>
  <si>
    <t>MISSOURI</t>
  </si>
  <si>
    <t>MO</t>
  </si>
  <si>
    <r>
      <rPr>
        <b/>
        <sz val="12"/>
        <color theme="1"/>
        <rFont val="Calibri"/>
        <family val="2"/>
        <scheme val="minor"/>
      </rPr>
      <t>(D)</t>
    </r>
    <r>
      <rPr>
        <sz val="12"/>
        <color theme="1"/>
        <rFont val="Calibri"/>
        <family val="2"/>
        <scheme val="minor"/>
      </rPr>
      <t xml:space="preserve"> Click on the </t>
    </r>
    <r>
      <rPr>
        <b/>
        <sz val="12"/>
        <color theme="1"/>
        <rFont val="Calibri"/>
        <family val="2"/>
        <scheme val="minor"/>
      </rPr>
      <t>EDPass FS901-Part C exiting</t>
    </r>
    <r>
      <rPr>
        <sz val="12"/>
        <color theme="1"/>
        <rFont val="Calibri"/>
        <family val="2"/>
        <scheme val="minor"/>
      </rPr>
      <t xml:space="preserve"> tab. Click on cell C1. Using "Paste Value" option in the Paste menu, paste the file name in cell C1.</t>
    </r>
  </si>
  <si>
    <t>MONTANA</t>
  </si>
  <si>
    <t>MT</t>
  </si>
  <si>
    <t xml:space="preserve">               Figure 4.</t>
  </si>
  <si>
    <t>NEBRASKA</t>
  </si>
  <si>
    <t>NE</t>
  </si>
  <si>
    <t>NEVADA</t>
  </si>
  <si>
    <t>NV</t>
  </si>
  <si>
    <r>
      <rPr>
        <b/>
        <sz val="12"/>
        <color theme="1"/>
        <rFont val="Calibri"/>
        <family val="2"/>
        <scheme val="minor"/>
      </rPr>
      <t>(E)</t>
    </r>
    <r>
      <rPr>
        <sz val="12"/>
        <color theme="1"/>
        <rFont val="Calibri"/>
        <family val="2"/>
        <scheme val="minor"/>
      </rPr>
      <t xml:space="preserve"> Keeping your cursor in the same cell, copy cell C1 (the same cell you pasted into in step D).</t>
    </r>
  </si>
  <si>
    <t>NEW HAMPSHIRE</t>
  </si>
  <si>
    <t>NH</t>
  </si>
  <si>
    <t xml:space="preserve">            Figure 5. </t>
  </si>
  <si>
    <t>NEW JERSEY</t>
  </si>
  <si>
    <t>NJ</t>
  </si>
  <si>
    <t>NEW MEXICO</t>
  </si>
  <si>
    <t>NM</t>
  </si>
  <si>
    <r>
      <rPr>
        <b/>
        <sz val="12"/>
        <color theme="1"/>
        <rFont val="Calibri"/>
        <family val="2"/>
        <scheme val="minor"/>
      </rPr>
      <t>(F)</t>
    </r>
    <r>
      <rPr>
        <sz val="12"/>
        <color theme="1"/>
        <rFont val="Calibri"/>
        <family val="2"/>
        <scheme val="minor"/>
      </rPr>
      <t xml:space="preserve"> Click on Save As and paste the file name copied from cell C1 into into the file name field. Next, click on the Save as type dropdown list and select CSV(Comma delimited) (*.csv). Then click Save.
</t>
    </r>
    <r>
      <rPr>
        <b/>
        <sz val="12"/>
        <color rgb="FFC00000"/>
        <rFont val="Calibri"/>
        <family val="2"/>
        <scheme val="minor"/>
      </rPr>
      <t>**Make sure to save this file in a location that is easy to find.**</t>
    </r>
  </si>
  <si>
    <t>NEW YORK</t>
  </si>
  <si>
    <t>NY</t>
  </si>
  <si>
    <r>
      <rPr>
        <i/>
        <sz val="12"/>
        <color theme="1"/>
        <rFont val="Calibri"/>
        <family val="2"/>
        <scheme val="minor"/>
      </rPr>
      <t xml:space="preserve">         Figure 6</t>
    </r>
    <r>
      <rPr>
        <sz val="12"/>
        <color theme="1"/>
        <rFont val="Calibri"/>
        <family val="2"/>
        <scheme val="minor"/>
      </rPr>
      <t>.</t>
    </r>
  </si>
  <si>
    <t>NORTH CAROLINA</t>
  </si>
  <si>
    <t>NC</t>
  </si>
  <si>
    <t>NORTH DAKOTA</t>
  </si>
  <si>
    <t>ND</t>
  </si>
  <si>
    <t>NORTHERN MARIANAS</t>
  </si>
  <si>
    <t>MP</t>
  </si>
  <si>
    <r>
      <rPr>
        <b/>
        <sz val="11"/>
        <color theme="1"/>
        <rFont val="Calibri"/>
        <family val="2"/>
        <scheme val="minor"/>
      </rPr>
      <t xml:space="preserve">(G) </t>
    </r>
    <r>
      <rPr>
        <sz val="11"/>
        <color theme="1"/>
        <rFont val="Calibri"/>
        <family val="2"/>
        <scheme val="minor"/>
      </rPr>
      <t>After you click the Save button, you will receive a pop-up message in Excel: "The selected file type does not support workbooks that contain multiple sheets." Click "OK." Then click "Save."</t>
    </r>
  </si>
  <si>
    <t>OHIO</t>
  </si>
  <si>
    <t>OH</t>
  </si>
  <si>
    <t xml:space="preserve">                Figure 7.a.</t>
  </si>
  <si>
    <t>OKLAHOMA</t>
  </si>
  <si>
    <t>OK</t>
  </si>
  <si>
    <t>OREGON</t>
  </si>
  <si>
    <t>OR</t>
  </si>
  <si>
    <t xml:space="preserve">                Figure 7.b.</t>
  </si>
  <si>
    <t>PENNSYLVANIA</t>
  </si>
  <si>
    <t>PA</t>
  </si>
  <si>
    <t>PUERTO RICO</t>
  </si>
  <si>
    <t>PR</t>
  </si>
  <si>
    <r>
      <rPr>
        <b/>
        <sz val="12"/>
        <color theme="1"/>
        <rFont val="Calibri"/>
        <family val="2"/>
        <scheme val="minor"/>
      </rPr>
      <t>(H)</t>
    </r>
    <r>
      <rPr>
        <sz val="12"/>
        <color theme="1"/>
        <rFont val="Calibri"/>
        <family val="2"/>
        <scheme val="minor"/>
      </rPr>
      <t xml:space="preserve"> Close this file by clicking the red "X" in the upper right corner.</t>
    </r>
  </si>
  <si>
    <t>RHODE ISLAND</t>
  </si>
  <si>
    <t>RI</t>
  </si>
  <si>
    <r>
      <rPr>
        <b/>
        <sz val="12"/>
        <color theme="1"/>
        <rFont val="Calibri"/>
        <family val="2"/>
        <scheme val="minor"/>
      </rPr>
      <t>(I)</t>
    </r>
    <r>
      <rPr>
        <sz val="12"/>
        <color theme="1"/>
        <rFont val="Calibri"/>
        <family val="2"/>
        <scheme val="minor"/>
      </rPr>
      <t xml:space="preserve"> Locate the CSV version of the file you saved in step F. Right click on the file to select "Open with" then select "Notepad." 
If "Notepad" is not listed in the "Open with" dropdown menu, then select "Edit in Notepad" or  "Show more options" at the bottom of the list and click on "Notepad" there.</t>
    </r>
  </si>
  <si>
    <t>SOUTH CAROLINA</t>
  </si>
  <si>
    <t>SC</t>
  </si>
  <si>
    <t xml:space="preserve">                    Figure 8.</t>
  </si>
  <si>
    <t>SOUTH DAKOTA</t>
  </si>
  <si>
    <t>SD</t>
  </si>
  <si>
    <t>TENNESSEE</t>
  </si>
  <si>
    <t>TN</t>
  </si>
  <si>
    <t>TEXAS</t>
  </si>
  <si>
    <t>TX</t>
  </si>
  <si>
    <t>UTAH</t>
  </si>
  <si>
    <t>UT</t>
  </si>
  <si>
    <r>
      <rPr>
        <b/>
        <sz val="12"/>
        <color theme="1"/>
        <rFont val="Calibri"/>
        <family val="2"/>
        <scheme val="minor"/>
      </rPr>
      <t xml:space="preserve">(J) </t>
    </r>
    <r>
      <rPr>
        <sz val="12"/>
        <color theme="1"/>
        <rFont val="Calibri"/>
        <family val="2"/>
        <scheme val="minor"/>
      </rPr>
      <t>This is your FS901 EDPass file. Delete the seven commas at the end of the first row in your FS901 (see Figures 9a. And 9b.). If your state does not report children exiting as Part B eligible, continuing in Part C (PTBELIGCONTPTC), you must also delete the ten rows of commas at the bottom of your file (see Figures 10a. and 10b.).
Do not leave any commas after the date (yyyy-yyyy) or after the last count value at the end of your file.</t>
    </r>
  </si>
  <si>
    <t>VERMONT</t>
  </si>
  <si>
    <t>VT</t>
  </si>
  <si>
    <t xml:space="preserve">                  Figure 9a. </t>
  </si>
  <si>
    <t>VIRGIN ISLANDS</t>
  </si>
  <si>
    <t>VI</t>
  </si>
  <si>
    <t>VIRGINIA</t>
  </si>
  <si>
    <t>VA</t>
  </si>
  <si>
    <t xml:space="preserve">                  Figure 9b. </t>
  </si>
  <si>
    <t>WASHINGTON</t>
  </si>
  <si>
    <t>WA</t>
  </si>
  <si>
    <t>WEST VIRGINIA</t>
  </si>
  <si>
    <t>WV</t>
  </si>
  <si>
    <t xml:space="preserve">                  Figure 10a. </t>
  </si>
  <si>
    <t>WISCONSIN</t>
  </si>
  <si>
    <t>WI</t>
  </si>
  <si>
    <t>WYOMING</t>
  </si>
  <si>
    <t>WY</t>
  </si>
  <si>
    <t xml:space="preserve">                  Figure 10b. </t>
  </si>
  <si>
    <r>
      <rPr>
        <b/>
        <sz val="11"/>
        <color theme="1"/>
        <rFont val="Calibri"/>
        <family val="2"/>
        <scheme val="minor"/>
      </rPr>
      <t>(K)</t>
    </r>
    <r>
      <rPr>
        <sz val="11"/>
        <color theme="1"/>
        <rFont val="Calibri"/>
        <family val="2"/>
        <scheme val="minor"/>
      </rPr>
      <t xml:space="preserve"> Select "File" and click "Save" (or Ctrl+S) to save the changes you made</t>
    </r>
  </si>
  <si>
    <r>
      <rPr>
        <b/>
        <sz val="12"/>
        <color theme="1"/>
        <rFont val="Calibri"/>
        <family val="2"/>
        <scheme val="minor"/>
      </rPr>
      <t>(L)</t>
    </r>
    <r>
      <rPr>
        <sz val="12"/>
        <color theme="1"/>
        <rFont val="Calibri"/>
        <family val="2"/>
        <scheme val="minor"/>
      </rPr>
      <t xml:space="preserve"> Your state's FS901 Part C Exiting file is now ready to be uploaded in EDPass.</t>
    </r>
  </si>
  <si>
    <r>
      <t xml:space="preserve">(M) </t>
    </r>
    <r>
      <rPr>
        <sz val="12"/>
        <rFont val="Calibri"/>
        <family val="2"/>
        <scheme val="minor"/>
      </rPr>
      <t>Use the link below to login to EDPass to upload your FS901 file. The EDPass system will open for upload on December 11, 2024 and close on February 19, 2025.</t>
    </r>
  </si>
  <si>
    <t>https://edpass.ed.gov/auth/login/</t>
  </si>
  <si>
    <t>************************************</t>
  </si>
  <si>
    <t>SEA INFANT TODD (IDEA C) EXIT</t>
  </si>
  <si>
    <t>State Part C Exiting</t>
  </si>
  <si>
    <t>IDEACEXIT</t>
  </si>
  <si>
    <t>AM7</t>
  </si>
  <si>
    <t>N</t>
  </si>
  <si>
    <t>AS7</t>
  </si>
  <si>
    <t>BL7</t>
  </si>
  <si>
    <t>HI7</t>
  </si>
  <si>
    <t>MU7</t>
  </si>
  <si>
    <t>PI7</t>
  </si>
  <si>
    <t>WH7</t>
  </si>
  <si>
    <t>F</t>
  </si>
  <si>
    <t>M</t>
  </si>
  <si>
    <t>Y</t>
  </si>
  <si>
    <t>HELPER SHEET</t>
  </si>
  <si>
    <t>The value of the radio button selection in question 3b on the A-Reason for Exit by RE tab. "YES" = 1, "NO" = 2</t>
  </si>
  <si>
    <r>
      <t xml:space="preserve">If the "no" radio button is selected in question 3b on the </t>
    </r>
    <r>
      <rPr>
        <b/>
        <i/>
        <sz val="11"/>
        <color theme="1"/>
        <rFont val="Calibri"/>
        <family val="2"/>
        <scheme val="minor"/>
      </rPr>
      <t>A-Reason for Exit by RE</t>
    </r>
    <r>
      <rPr>
        <sz val="11"/>
        <color theme="1"/>
        <rFont val="Calibri"/>
        <family val="2"/>
        <scheme val="minor"/>
      </rPr>
      <t xml:space="preserve"> tab, then the rows containing the exit reason "Part B eligible, continuing in Part C" (PTBELIGCONTPTC), Excel rows 102-111, are blank on the </t>
    </r>
    <r>
      <rPr>
        <b/>
        <i/>
        <sz val="11"/>
        <color theme="1"/>
        <rFont val="Calibri"/>
        <family val="2"/>
        <scheme val="minor"/>
      </rPr>
      <t>EDPass FS901-Part C exiting</t>
    </r>
    <r>
      <rPr>
        <sz val="11"/>
        <color theme="1"/>
        <rFont val="Calibri"/>
        <family val="2"/>
        <scheme val="minor"/>
      </rPr>
      <t xml:space="preserve"> tab</t>
    </r>
  </si>
  <si>
    <r>
      <t xml:space="preserve">If the "yes" radio button is selected in question 3b on the </t>
    </r>
    <r>
      <rPr>
        <b/>
        <i/>
        <sz val="11"/>
        <color theme="1"/>
        <rFont val="Calibri"/>
        <family val="2"/>
        <scheme val="minor"/>
      </rPr>
      <t>A-Reason for Exit by RE</t>
    </r>
    <r>
      <rPr>
        <sz val="11"/>
        <color theme="1"/>
        <rFont val="Calibri"/>
        <family val="2"/>
        <scheme val="minor"/>
      </rPr>
      <t xml:space="preserve"> tab, then the rows containing the exit reason "Part B eligible, continuing in Part C" (PTBELIGCONTPTC), Excel rows 102-111, are visible on the </t>
    </r>
    <r>
      <rPr>
        <b/>
        <i/>
        <sz val="11"/>
        <color theme="1"/>
        <rFont val="Calibri"/>
        <family val="2"/>
        <scheme val="minor"/>
      </rPr>
      <t>EDPass FS901-Part C exiting</t>
    </r>
    <r>
      <rPr>
        <sz val="11"/>
        <color theme="1"/>
        <rFont val="Calibri"/>
        <family val="2"/>
        <scheme val="minor"/>
      </rPr>
      <t xml:space="preserve"> tab</t>
    </r>
  </si>
  <si>
    <t>Helper cells for generating the count of records in the FS901 file in cell A2 on the file header on the EDPass FS901-Part C tab</t>
  </si>
  <si>
    <t xml:space="preserve">    From pages 29 and 30 of the February 2022 version of the EMAPS User Guide for this data submission.</t>
  </si>
  <si>
    <t>Section A</t>
  </si>
  <si>
    <t>Section B</t>
  </si>
  <si>
    <t>Section C</t>
  </si>
  <si>
    <t>Section D</t>
  </si>
  <si>
    <t>Section E</t>
  </si>
  <si>
    <r>
      <rPr>
        <sz val="11"/>
        <color theme="10"/>
        <rFont val="Calibri"/>
        <family val="2"/>
        <scheme val="minor"/>
      </rPr>
      <t xml:space="preserve">    </t>
    </r>
    <r>
      <rPr>
        <u/>
        <sz val="11"/>
        <color theme="10"/>
        <rFont val="Calibri"/>
        <family val="2"/>
        <scheme val="minor"/>
      </rPr>
      <t>https://www2.ed.gov/about/inits/ed/edfacts/emaps-idea-part-c-child-count-user-guide.pdf</t>
    </r>
  </si>
  <si>
    <t xml:space="preserve"> To complete all the EMAPS edit checks for Part C Child Count and Settings </t>
  </si>
  <si>
    <t>A1</t>
  </si>
  <si>
    <t>C1</t>
  </si>
  <si>
    <t>data entered in this edit check tool, please complete the following checks:</t>
  </si>
  <si>
    <t xml:space="preserve">1.  To check for blank cells in all of the required cells in Sections A </t>
  </si>
  <si>
    <t>YES</t>
  </si>
  <si>
    <t xml:space="preserve">     through E, click on the "Click to check for blank cells" button.</t>
  </si>
  <si>
    <t>B1</t>
  </si>
  <si>
    <t>C2</t>
  </si>
  <si>
    <t>E1</t>
  </si>
  <si>
    <t xml:space="preserve">2.  Data entry cells in Sections A1, B1, C1, D, E1, and E2 should not </t>
  </si>
  <si>
    <t>A2</t>
  </si>
  <si>
    <t xml:space="preserve">     contain "NA." To check those cells for "NA", click on the "Click</t>
  </si>
  <si>
    <t xml:space="preserve">     to check for 'NA'" button.</t>
  </si>
  <si>
    <t>E2</t>
  </si>
  <si>
    <t>3.  Click button XXXX to check total counts of infants and toddlers</t>
  </si>
  <si>
    <t xml:space="preserve">     across Sections A through E.</t>
  </si>
  <si>
    <t>B2</t>
  </si>
  <si>
    <t>Failed Edit Checks</t>
  </si>
  <si>
    <t>• A negative integer is entered into a field;</t>
  </si>
  <si>
    <t>EMAPS rule - 12 month reporting period &lt;From or To&gt; year is not current year or two prior years. (previous version said "are not 2018, 2019, 2020, or 2021)</t>
  </si>
  <si>
    <t>• A decimal number is entered into a field;</t>
  </si>
  <si>
    <t>Current Date</t>
  </si>
  <si>
    <t>Prior Y1</t>
  </si>
  <si>
    <t>Prior Y2</t>
  </si>
  <si>
    <t>Prior Y3</t>
  </si>
  <si>
    <t>• A special character is entered into a field;</t>
  </si>
  <si>
    <t>• A required data entry field has not been populated on any of the data entry forms;</t>
  </si>
  <si>
    <t>• An unacceptable letter code is entered into a field; or</t>
  </si>
  <si>
    <t>• NA is entered into a field, when not an accepted value.</t>
  </si>
  <si>
    <t>Edit Check Warnings</t>
  </si>
  <si>
    <t>• The Child Count Date is not between October 1, 2021 and December 1, 2021</t>
  </si>
  <si>
    <t>(inclusive);</t>
  </si>
  <si>
    <t>• The total count of Infants and Toddlers by Age in Home setting does not equal</t>
  </si>
  <si>
    <t>the total Infants and Toddlers by Race/Ethnicity in Home setting</t>
  </si>
  <si>
    <t>• The total count of Infants and Toddlers by Age in Community setting does not</t>
  </si>
  <si>
    <t>equal the total Infants and Toddlers by Race in Community setting;</t>
  </si>
  <si>
    <t>• The total count of Infants and Toddlers by Age in Other setting does not equal</t>
  </si>
  <si>
    <t>the total Infants and Toddlers by Race in Other setting;</t>
  </si>
  <si>
    <t>• The total count of Children by Age in Home setting does not equal the total</t>
  </si>
  <si>
    <t>Children by Race in Home setting;</t>
  </si>
  <si>
    <t>• The total count of Children by Age in Community setting does not equal the total</t>
  </si>
  <si>
    <t>Children by Race in Community setting;</t>
  </si>
  <si>
    <t>• The total count of Children by Age in Other setting does not equal the total</t>
  </si>
  <si>
    <t>Children by Race in Other setting;</t>
  </si>
  <si>
    <t>• The totals by Age group does not match the total by Race/Ethnicity;</t>
  </si>
  <si>
    <t>• The totals by Age group does not match the total by Gender;</t>
  </si>
  <si>
    <t>• The total by Race/Ethnicity does not match the total by Gender;</t>
  </si>
  <si>
    <t>• The total of At Risk by Age groups does not match the total of At Risk by</t>
  </si>
  <si>
    <t>Race/Ethnicity;</t>
  </si>
  <si>
    <t>• The timeframe for Cumulative Child Count does not equal one year;</t>
  </si>
  <si>
    <t>• The Cumulative Count of Infants and Toddlers receiving early intervention</t>
  </si>
  <si>
    <t>services by Race/Ethnicity does not equal the total Cumulative Count of Infants</t>
  </si>
  <si>
    <t>and Toddlers receiving early intervention services by Gender;</t>
  </si>
  <si>
    <t>• The Cumulative Count Infant/Toddler – R/E Total is less than or equal to Age</t>
  </si>
  <si>
    <t>Group/Setting: Birth thru 2 – Total; or</t>
  </si>
  <si>
    <t>• The date of the reference period for the Cumulative Count of Infant and</t>
  </si>
  <si>
    <t>Toddlers, birth through 2 who received early intervention services exceeds the</t>
  </si>
  <si>
    <t>last Wednesday of June for the reporting 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</si>
</sst>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m/dd/yyyy"/>
  </numFmts>
  <fonts count="56">
    <font>
      <sz val="11"/>
      <color theme="1"/>
      <name val="Calibri"/>
      <family val="2"/>
      <scheme val="minor"/>
    </font>
    <font>
      <sz val="11"/>
      <color theme="1"/>
      <name val="Calibri"/>
      <family val="2"/>
      <scheme val="minor"/>
    </font>
    <font>
      <b/>
      <sz val="11"/>
      <color theme="1"/>
      <name val="Calibri"/>
      <family val="2"/>
      <scheme val="minor"/>
    </font>
    <font>
      <sz val="10"/>
      <color theme="1"/>
      <name val="Arial"/>
      <family val="2"/>
    </font>
    <font>
      <u/>
      <sz val="11"/>
      <color theme="10"/>
      <name val="Calibri"/>
      <family val="2"/>
      <scheme val="minor"/>
    </font>
    <font>
      <sz val="11"/>
      <color theme="0"/>
      <name val="Calibri"/>
      <family val="2"/>
      <scheme val="minor"/>
    </font>
    <font>
      <b/>
      <sz val="11"/>
      <color rgb="FF0070C0"/>
      <name val="Calibri"/>
      <family val="2"/>
      <scheme val="minor"/>
    </font>
    <font>
      <b/>
      <sz val="11"/>
      <color theme="4" tint="-0.249977111117893"/>
      <name val="Calibri"/>
      <family val="2"/>
      <scheme val="minor"/>
    </font>
    <font>
      <sz val="10"/>
      <color rgb="FFC00000"/>
      <name val="Arial"/>
      <family val="2"/>
    </font>
    <font>
      <sz val="8"/>
      <name val="Calibri"/>
      <family val="2"/>
      <scheme val="minor"/>
    </font>
    <font>
      <sz val="11"/>
      <name val="Calibri"/>
      <family val="2"/>
      <scheme val="minor"/>
    </font>
    <font>
      <b/>
      <sz val="14"/>
      <color theme="1"/>
      <name val="Calibri"/>
      <family val="2"/>
      <scheme val="minor"/>
    </font>
    <font>
      <b/>
      <sz val="12"/>
      <color theme="1"/>
      <name val="Calibri"/>
      <family val="2"/>
      <scheme val="minor"/>
    </font>
    <font>
      <sz val="11"/>
      <color theme="10"/>
      <name val="Calibri"/>
      <family val="2"/>
      <scheme val="minor"/>
    </font>
    <font>
      <i/>
      <sz val="11"/>
      <name val="Calibri"/>
      <family val="2"/>
      <scheme val="minor"/>
    </font>
    <font>
      <i/>
      <sz val="12"/>
      <name val="Calibri"/>
      <family val="2"/>
      <scheme val="minor"/>
    </font>
    <font>
      <i/>
      <sz val="11"/>
      <color theme="1"/>
      <name val="Calibri"/>
      <family val="2"/>
      <scheme val="minor"/>
    </font>
    <font>
      <b/>
      <sz val="11"/>
      <name val="Calibri"/>
      <family val="2"/>
      <scheme val="minor"/>
    </font>
    <font>
      <sz val="12"/>
      <color theme="1"/>
      <name val="Calibri"/>
      <family val="2"/>
      <scheme val="minor"/>
    </font>
    <font>
      <sz val="12"/>
      <color theme="0"/>
      <name val="Calibri"/>
      <family val="2"/>
      <scheme val="minor"/>
    </font>
    <font>
      <b/>
      <sz val="12"/>
      <color theme="0"/>
      <name val="Calibri"/>
      <family val="2"/>
      <scheme val="minor"/>
    </font>
    <font>
      <b/>
      <sz val="18"/>
      <color theme="1"/>
      <name val="Calibri"/>
      <family val="2"/>
      <scheme val="minor"/>
    </font>
    <font>
      <b/>
      <sz val="20"/>
      <color theme="4" tint="-0.499984740745262"/>
      <name val="Calibri"/>
      <family val="2"/>
      <scheme val="minor"/>
    </font>
    <font>
      <sz val="10"/>
      <name val="Arial"/>
      <family val="2"/>
    </font>
    <font>
      <sz val="11"/>
      <color theme="4" tint="-0.249977111117893"/>
      <name val="Calibri"/>
      <family val="2"/>
      <scheme val="minor"/>
    </font>
    <font>
      <i/>
      <sz val="11"/>
      <color theme="4" tint="-0.249977111117893"/>
      <name val="Calibri"/>
      <family val="2"/>
      <scheme val="minor"/>
    </font>
    <font>
      <b/>
      <i/>
      <sz val="11"/>
      <color theme="4" tint="-0.249977111117893"/>
      <name val="Calibri"/>
      <family val="2"/>
      <scheme val="minor"/>
    </font>
    <font>
      <b/>
      <i/>
      <u/>
      <sz val="11"/>
      <color theme="4" tint="-0.249977111117893"/>
      <name val="Calibri"/>
      <family val="2"/>
      <scheme val="minor"/>
    </font>
    <font>
      <i/>
      <sz val="12"/>
      <color theme="1"/>
      <name val="Calibri"/>
      <family val="2"/>
      <scheme val="minor"/>
    </font>
    <font>
      <u/>
      <sz val="12"/>
      <color theme="1"/>
      <name val="Calibri"/>
      <family val="2"/>
      <scheme val="minor"/>
    </font>
    <font>
      <b/>
      <sz val="13"/>
      <color theme="3"/>
      <name val="Calibri"/>
      <family val="2"/>
      <scheme val="minor"/>
    </font>
    <font>
      <b/>
      <sz val="11"/>
      <color theme="3"/>
      <name val="Calibri"/>
      <family val="2"/>
      <scheme val="minor"/>
    </font>
    <font>
      <sz val="11"/>
      <color theme="1"/>
      <name val="Arial"/>
      <family val="2"/>
    </font>
    <font>
      <b/>
      <sz val="16"/>
      <color theme="1"/>
      <name val="Arial"/>
      <family val="2"/>
    </font>
    <font>
      <u/>
      <sz val="11"/>
      <color rgb="FF0070C0"/>
      <name val="Arial"/>
      <family val="2"/>
    </font>
    <font>
      <i/>
      <sz val="11"/>
      <color theme="0" tint="-0.499984740745262"/>
      <name val="Calibri"/>
      <family val="2"/>
      <scheme val="minor"/>
    </font>
    <font>
      <sz val="11"/>
      <color theme="0" tint="-0.499984740745262"/>
      <name val="Calibri"/>
      <family val="2"/>
      <scheme val="minor"/>
    </font>
    <font>
      <b/>
      <sz val="11"/>
      <color theme="1"/>
      <name val="Arial"/>
      <family val="2"/>
    </font>
    <font>
      <i/>
      <sz val="11"/>
      <color theme="1"/>
      <name val="Arial"/>
      <family val="2"/>
    </font>
    <font>
      <b/>
      <sz val="14"/>
      <color theme="1"/>
      <name val="Arial"/>
      <family val="2"/>
    </font>
    <font>
      <sz val="11"/>
      <color rgb="FF0070C0"/>
      <name val="Arial"/>
      <family val="2"/>
    </font>
    <font>
      <b/>
      <sz val="12"/>
      <color theme="1"/>
      <name val="Arial"/>
      <family val="2"/>
    </font>
    <font>
      <i/>
      <u/>
      <sz val="11"/>
      <color rgb="FF0070C0"/>
      <name val="Arial"/>
      <family val="2"/>
    </font>
    <font>
      <sz val="16"/>
      <color theme="1"/>
      <name val="Calibri"/>
      <family val="2"/>
      <scheme val="minor"/>
    </font>
    <font>
      <sz val="14"/>
      <color theme="1"/>
      <name val="Calibri"/>
      <family val="2"/>
      <scheme val="minor"/>
    </font>
    <font>
      <b/>
      <u/>
      <sz val="14"/>
      <color theme="1"/>
      <name val="Calibri"/>
      <family val="2"/>
      <scheme val="minor"/>
    </font>
    <font>
      <u/>
      <sz val="11"/>
      <color theme="1"/>
      <name val="Calibri"/>
      <family val="2"/>
      <scheme val="minor"/>
    </font>
    <font>
      <b/>
      <i/>
      <sz val="11"/>
      <color theme="1"/>
      <name val="Calibri"/>
      <family val="2"/>
      <scheme val="minor"/>
    </font>
    <font>
      <b/>
      <sz val="20"/>
      <color rgb="FFFF0000"/>
      <name val="Calibri"/>
      <family val="2"/>
      <scheme val="minor"/>
    </font>
    <font>
      <b/>
      <sz val="12"/>
      <color theme="8" tint="-0.499984740745262"/>
      <name val="Calibri"/>
      <family val="2"/>
      <scheme val="minor"/>
    </font>
    <font>
      <b/>
      <sz val="12"/>
      <color rgb="FFC00000"/>
      <name val="Calibri"/>
      <family val="2"/>
      <scheme val="minor"/>
    </font>
    <font>
      <b/>
      <sz val="16"/>
      <color theme="8" tint="-0.499984740745262"/>
      <name val="Calibri"/>
      <family val="2"/>
      <scheme val="minor"/>
    </font>
    <font>
      <sz val="16"/>
      <color theme="8" tint="-0.499984740745262"/>
      <name val="Calibri"/>
      <family val="2"/>
      <scheme val="minor"/>
    </font>
    <font>
      <u/>
      <sz val="14"/>
      <color theme="10"/>
      <name val="Calibri"/>
      <family val="2"/>
      <scheme val="minor"/>
    </font>
    <font>
      <b/>
      <sz val="12"/>
      <name val="Calibri"/>
      <family val="2"/>
      <scheme val="minor"/>
    </font>
    <font>
      <sz val="12"/>
      <name val="Calibri"/>
      <family val="2"/>
      <scheme val="minor"/>
    </font>
  </fonts>
  <fills count="16">
    <fill>
      <patternFill patternType="none"/>
    </fill>
    <fill>
      <patternFill patternType="gray125"/>
    </fill>
    <fill>
      <patternFill patternType="solid">
        <fgColor theme="8" tint="0.79998168889431442"/>
        <bgColor indexed="64"/>
      </patternFill>
    </fill>
    <fill>
      <patternFill patternType="solid">
        <fgColor rgb="FFF6BCD1"/>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8" tint="-0.249977111117893"/>
        <bgColor indexed="64"/>
      </patternFill>
    </fill>
    <fill>
      <patternFill patternType="solid">
        <fgColor theme="8" tint="0.79998168889431442"/>
        <bgColor theme="8" tint="0.79998168889431442"/>
      </patternFill>
    </fill>
    <fill>
      <patternFill patternType="solid">
        <fgColor theme="0"/>
        <bgColor indexed="64"/>
      </patternFill>
    </fill>
    <fill>
      <patternFill patternType="solid">
        <fgColor theme="0"/>
        <bgColor theme="8" tint="0.79998168889431442"/>
      </patternFill>
    </fill>
    <fill>
      <patternFill patternType="solid">
        <fgColor theme="0" tint="-0.34998626667073579"/>
        <bgColor indexed="64"/>
      </patternFill>
    </fill>
    <fill>
      <patternFill patternType="solid">
        <fgColor rgb="FFDDEBF7"/>
        <bgColor indexed="64"/>
      </patternFill>
    </fill>
  </fills>
  <borders count="42">
    <border>
      <left/>
      <right/>
      <top/>
      <bottom/>
      <diagonal/>
    </border>
    <border>
      <left style="thin">
        <color indexed="64"/>
      </left>
      <right style="thin">
        <color indexed="64"/>
      </right>
      <top style="thin">
        <color indexed="64"/>
      </top>
      <bottom style="thin">
        <color indexed="64"/>
      </bottom>
      <diagonal/>
    </border>
    <border>
      <left/>
      <right/>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theme="8"/>
      </left>
      <right/>
      <top style="thin">
        <color theme="8"/>
      </top>
      <bottom/>
      <diagonal/>
    </border>
    <border>
      <left style="thin">
        <color theme="8"/>
      </left>
      <right style="thin">
        <color theme="8"/>
      </right>
      <top style="thin">
        <color theme="8"/>
      </top>
      <bottom/>
      <diagonal/>
    </border>
    <border>
      <left style="thin">
        <color theme="8"/>
      </left>
      <right/>
      <top style="medium">
        <color theme="8"/>
      </top>
      <bottom/>
      <diagonal/>
    </border>
    <border>
      <left style="thin">
        <color theme="8"/>
      </left>
      <right style="thin">
        <color theme="8"/>
      </right>
      <top style="medium">
        <color theme="8"/>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bottom style="thick">
        <color theme="4" tint="0.499984740745262"/>
      </bottom>
      <diagonal/>
    </border>
    <border>
      <left/>
      <right/>
      <top/>
      <bottom style="medium">
        <color theme="4" tint="0.39997558519241921"/>
      </bottom>
      <diagonal/>
    </border>
    <border>
      <left/>
      <right/>
      <top/>
      <bottom style="thick">
        <color rgb="FFED3532"/>
      </bottom>
      <diagonal/>
    </border>
    <border>
      <left/>
      <right/>
      <top/>
      <bottom style="medium">
        <color rgb="FF39B54A"/>
      </bottom>
      <diagonal/>
    </border>
    <border>
      <left/>
      <right/>
      <top/>
      <bottom style="thin">
        <color rgb="FF154578"/>
      </bottom>
      <diagonal/>
    </border>
    <border>
      <left/>
      <right/>
      <top style="thin">
        <color rgb="FF154578"/>
      </top>
      <bottom/>
      <diagonal/>
    </border>
    <border>
      <left style="thin">
        <color theme="8"/>
      </left>
      <right style="thin">
        <color theme="8"/>
      </right>
      <top style="thin">
        <color theme="8"/>
      </top>
      <bottom style="thin">
        <color theme="8"/>
      </bottom>
      <diagonal/>
    </border>
    <border>
      <left style="thin">
        <color theme="8"/>
      </left>
      <right/>
      <top/>
      <bottom/>
      <diagonal/>
    </border>
    <border>
      <left style="thin">
        <color theme="8"/>
      </left>
      <right style="thin">
        <color theme="8"/>
      </right>
      <top/>
      <bottom style="thin">
        <color theme="8"/>
      </bottom>
      <diagonal/>
    </border>
    <border>
      <left style="thin">
        <color theme="8"/>
      </left>
      <right style="thin">
        <color theme="8"/>
      </right>
      <top/>
      <bottom/>
      <diagonal/>
    </border>
    <border>
      <left style="thin">
        <color theme="8"/>
      </left>
      <right/>
      <top style="thin">
        <color theme="8"/>
      </top>
      <bottom style="thin">
        <color theme="8"/>
      </bottom>
      <diagonal/>
    </border>
  </borders>
  <cellStyleXfs count="6">
    <xf numFmtId="0" fontId="0" fillId="0" borderId="0"/>
    <xf numFmtId="9" fontId="1" fillId="0" borderId="0" applyFont="0" applyFill="0" applyBorder="0" applyAlignment="0" applyProtection="0"/>
    <xf numFmtId="0" fontId="4" fillId="0" borderId="0" applyNumberFormat="0" applyFill="0" applyBorder="0" applyAlignment="0" applyProtection="0"/>
    <xf numFmtId="0" fontId="23" fillId="0" borderId="0"/>
    <xf numFmtId="0" fontId="30" fillId="0" borderId="31" applyNumberFormat="0" applyFill="0" applyAlignment="0" applyProtection="0"/>
    <xf numFmtId="0" fontId="31" fillId="0" borderId="32" applyNumberFormat="0" applyFill="0" applyAlignment="0" applyProtection="0"/>
  </cellStyleXfs>
  <cellXfs count="254">
    <xf numFmtId="0" fontId="0" fillId="0" borderId="0" xfId="0"/>
    <xf numFmtId="49" fontId="0" fillId="0" borderId="0" xfId="0" applyNumberFormat="1" applyAlignment="1">
      <alignment horizontal="right"/>
    </xf>
    <xf numFmtId="0" fontId="0" fillId="0" borderId="0" xfId="0" applyAlignment="1">
      <alignment wrapText="1"/>
    </xf>
    <xf numFmtId="49" fontId="0" fillId="0" borderId="0" xfId="0" applyNumberFormat="1"/>
    <xf numFmtId="0" fontId="0" fillId="0" borderId="0" xfId="0" applyAlignment="1">
      <alignment horizontal="right"/>
    </xf>
    <xf numFmtId="0" fontId="0" fillId="0" borderId="0" xfId="0" applyAlignment="1">
      <alignment vertical="center"/>
    </xf>
    <xf numFmtId="0" fontId="0" fillId="0" borderId="0" xfId="0" applyAlignment="1">
      <alignment horizontal="left" vertical="center" wrapText="1"/>
    </xf>
    <xf numFmtId="0" fontId="0" fillId="0" borderId="0" xfId="0" applyAlignment="1">
      <alignment horizontal="left" wrapText="1"/>
    </xf>
    <xf numFmtId="0" fontId="0" fillId="0" borderId="0" xfId="0" applyAlignment="1">
      <alignment horizontal="left"/>
    </xf>
    <xf numFmtId="0" fontId="2" fillId="0" borderId="0" xfId="0" applyFont="1" applyAlignment="1">
      <alignment wrapText="1"/>
    </xf>
    <xf numFmtId="0" fontId="2" fillId="0" borderId="0" xfId="0" applyFont="1"/>
    <xf numFmtId="0" fontId="4" fillId="0" borderId="0" xfId="2"/>
    <xf numFmtId="0" fontId="0" fillId="0" borderId="2" xfId="0" applyBorder="1" applyAlignment="1">
      <alignment horizontal="center" wrapText="1"/>
    </xf>
    <xf numFmtId="0" fontId="5" fillId="0" borderId="0" xfId="0" applyFont="1"/>
    <xf numFmtId="0" fontId="0" fillId="0" borderId="0" xfId="0" applyProtection="1">
      <protection locked="0"/>
    </xf>
    <xf numFmtId="0" fontId="0" fillId="2" borderId="0" xfId="0" applyFill="1"/>
    <xf numFmtId="0" fontId="3" fillId="3" borderId="0" xfId="0" applyFont="1" applyFill="1"/>
    <xf numFmtId="0" fontId="0" fillId="3" borderId="0" xfId="0" applyFill="1"/>
    <xf numFmtId="0" fontId="3" fillId="4" borderId="0" xfId="0" applyFont="1" applyFill="1"/>
    <xf numFmtId="0" fontId="0" fillId="4" borderId="0" xfId="0" applyFill="1"/>
    <xf numFmtId="0" fontId="3" fillId="5" borderId="0" xfId="0" applyFont="1" applyFill="1"/>
    <xf numFmtId="0" fontId="0" fillId="5" borderId="0" xfId="0" applyFill="1"/>
    <xf numFmtId="0" fontId="8" fillId="3" borderId="0" xfId="0" applyFont="1" applyFill="1"/>
    <xf numFmtId="0" fontId="3" fillId="6" borderId="0" xfId="0" applyFont="1" applyFill="1"/>
    <xf numFmtId="0" fontId="0" fillId="6" borderId="0" xfId="0" applyFill="1"/>
    <xf numFmtId="14" fontId="0" fillId="0" borderId="0" xfId="0" applyNumberFormat="1"/>
    <xf numFmtId="0" fontId="11" fillId="0" borderId="0" xfId="0" applyFont="1"/>
    <xf numFmtId="0" fontId="7" fillId="0" borderId="0" xfId="0" applyFont="1" applyAlignment="1">
      <alignment horizontal="left"/>
    </xf>
    <xf numFmtId="0" fontId="6" fillId="0" borderId="0" xfId="0" applyFont="1"/>
    <xf numFmtId="10" fontId="0" fillId="0" borderId="0" xfId="1" applyNumberFormat="1" applyFont="1" applyAlignment="1" applyProtection="1">
      <alignment horizontal="left" vertical="center"/>
    </xf>
    <xf numFmtId="1" fontId="0" fillId="0" borderId="0" xfId="0" applyNumberFormat="1" applyProtection="1">
      <protection locked="0"/>
    </xf>
    <xf numFmtId="0" fontId="0" fillId="9" borderId="0" xfId="0" applyFill="1"/>
    <xf numFmtId="16" fontId="0" fillId="8" borderId="0" xfId="0" applyNumberFormat="1" applyFill="1"/>
    <xf numFmtId="0" fontId="0" fillId="8" borderId="0" xfId="0" applyFill="1"/>
    <xf numFmtId="1" fontId="0" fillId="8" borderId="0" xfId="0" applyNumberFormat="1" applyFill="1"/>
    <xf numFmtId="0" fontId="0" fillId="8" borderId="0" xfId="0" applyFill="1" applyAlignment="1">
      <alignment horizontal="left"/>
    </xf>
    <xf numFmtId="0" fontId="0" fillId="8" borderId="0" xfId="0" quotePrefix="1" applyFill="1"/>
    <xf numFmtId="0" fontId="0" fillId="0" borderId="0" xfId="0" applyAlignment="1">
      <alignment vertical="top" wrapText="1"/>
    </xf>
    <xf numFmtId="0" fontId="20" fillId="0" borderId="0" xfId="0" applyFont="1"/>
    <xf numFmtId="10" fontId="20" fillId="0" borderId="0" xfId="1" applyNumberFormat="1" applyFont="1" applyBorder="1" applyAlignment="1" applyProtection="1">
      <alignment horizontal="left"/>
    </xf>
    <xf numFmtId="10" fontId="20" fillId="0" borderId="0" xfId="1" applyNumberFormat="1" applyFont="1" applyAlignment="1" applyProtection="1">
      <alignment horizontal="left"/>
    </xf>
    <xf numFmtId="0" fontId="0" fillId="0" borderId="0" xfId="0" applyAlignment="1">
      <alignment horizontal="right" vertical="top"/>
    </xf>
    <xf numFmtId="0" fontId="0" fillId="0" borderId="0" xfId="0" applyAlignment="1">
      <alignment vertical="top"/>
    </xf>
    <xf numFmtId="0" fontId="19" fillId="10" borderId="0" xfId="0" applyFont="1" applyFill="1"/>
    <xf numFmtId="0" fontId="20" fillId="10" borderId="0" xfId="0" applyFont="1" applyFill="1"/>
    <xf numFmtId="0" fontId="20" fillId="10" borderId="0" xfId="0" applyFont="1" applyFill="1" applyAlignment="1">
      <alignment horizontal="center"/>
    </xf>
    <xf numFmtId="0" fontId="21" fillId="0" borderId="0" xfId="0" applyFont="1"/>
    <xf numFmtId="0" fontId="20" fillId="10" borderId="15" xfId="0" applyFont="1" applyFill="1" applyBorder="1"/>
    <xf numFmtId="0" fontId="20" fillId="10" borderId="15" xfId="0" applyFont="1" applyFill="1" applyBorder="1" applyAlignment="1">
      <alignment horizontal="center"/>
    </xf>
    <xf numFmtId="0" fontId="20" fillId="10" borderId="16" xfId="0" applyFont="1" applyFill="1" applyBorder="1"/>
    <xf numFmtId="0" fontId="18" fillId="11" borderId="17" xfId="0" applyFont="1" applyFill="1" applyBorder="1"/>
    <xf numFmtId="10" fontId="18" fillId="11" borderId="18" xfId="1" applyNumberFormat="1" applyFont="1" applyFill="1" applyBorder="1"/>
    <xf numFmtId="0" fontId="18" fillId="0" borderId="15" xfId="0" applyFont="1" applyBorder="1"/>
    <xf numFmtId="10" fontId="18" fillId="0" borderId="16" xfId="1" applyNumberFormat="1" applyFont="1" applyBorder="1"/>
    <xf numFmtId="0" fontId="18" fillId="11" borderId="15" xfId="0" applyFont="1" applyFill="1" applyBorder="1"/>
    <xf numFmtId="10" fontId="18" fillId="11" borderId="16" xfId="1" applyNumberFormat="1" applyFont="1" applyFill="1" applyBorder="1"/>
    <xf numFmtId="0" fontId="22" fillId="0" borderId="0" xfId="0" applyFont="1"/>
    <xf numFmtId="0" fontId="0" fillId="0" borderId="0" xfId="0" applyAlignment="1">
      <alignment horizontal="left" vertical="center" indent="1"/>
    </xf>
    <xf numFmtId="0" fontId="0" fillId="0" borderId="0" xfId="0" applyAlignment="1">
      <alignment vertical="center" wrapText="1"/>
    </xf>
    <xf numFmtId="49" fontId="0" fillId="0" borderId="0" xfId="0" applyNumberFormat="1" applyAlignment="1">
      <alignment horizontal="center" vertical="top"/>
    </xf>
    <xf numFmtId="10" fontId="0" fillId="0" borderId="0" xfId="1" applyNumberFormat="1" applyFont="1" applyBorder="1" applyAlignment="1" applyProtection="1">
      <alignment horizontal="left" vertical="center"/>
    </xf>
    <xf numFmtId="49" fontId="0" fillId="0" borderId="0" xfId="0" applyNumberFormat="1" applyAlignment="1">
      <alignment horizontal="right" vertical="center" wrapText="1"/>
    </xf>
    <xf numFmtId="0" fontId="0" fillId="0" borderId="0" xfId="0" applyAlignment="1">
      <alignment horizontal="right" vertical="center"/>
    </xf>
    <xf numFmtId="0" fontId="10" fillId="0" borderId="0" xfId="0" applyFont="1" applyAlignment="1">
      <alignment vertical="center"/>
    </xf>
    <xf numFmtId="49" fontId="2" fillId="0" borderId="0" xfId="0" applyNumberFormat="1" applyFont="1"/>
    <xf numFmtId="0" fontId="10" fillId="0" borderId="0" xfId="0" applyFont="1" applyAlignment="1">
      <alignment horizontal="right"/>
    </xf>
    <xf numFmtId="1" fontId="0" fillId="0" borderId="0" xfId="0" applyNumberFormat="1"/>
    <xf numFmtId="10" fontId="0" fillId="0" borderId="0" xfId="1" applyNumberFormat="1" applyFont="1" applyAlignment="1">
      <alignment horizontal="left"/>
    </xf>
    <xf numFmtId="0" fontId="0" fillId="9" borderId="0" xfId="0" applyFill="1" applyProtection="1">
      <protection locked="0"/>
    </xf>
    <xf numFmtId="0" fontId="0" fillId="0" borderId="1" xfId="0" applyBorder="1" applyAlignment="1" applyProtection="1">
      <alignment horizontal="left" vertical="center"/>
      <protection locked="0"/>
    </xf>
    <xf numFmtId="0" fontId="7" fillId="0" borderId="0" xfId="0" applyFont="1"/>
    <xf numFmtId="49" fontId="0" fillId="0" borderId="0" xfId="0" applyNumberFormat="1" applyAlignment="1">
      <alignment vertical="center"/>
    </xf>
    <xf numFmtId="0" fontId="0" fillId="0" borderId="0" xfId="0" applyAlignment="1">
      <alignment horizontal="center" vertical="center" wrapText="1"/>
    </xf>
    <xf numFmtId="164" fontId="0" fillId="0" borderId="0" xfId="0" applyNumberFormat="1" applyAlignment="1">
      <alignment horizontal="center" vertical="center" wrapText="1"/>
    </xf>
    <xf numFmtId="164" fontId="0" fillId="0" borderId="0" xfId="0" applyNumberFormat="1" applyAlignment="1">
      <alignment horizontal="center" vertical="center"/>
    </xf>
    <xf numFmtId="0" fontId="12" fillId="0" borderId="0" xfId="0" applyFont="1"/>
    <xf numFmtId="0" fontId="17" fillId="0" borderId="0" xfId="0" applyFont="1"/>
    <xf numFmtId="0" fontId="2" fillId="0" borderId="0" xfId="0" applyFont="1" applyAlignment="1">
      <alignment vertical="top" wrapText="1"/>
    </xf>
    <xf numFmtId="0" fontId="2" fillId="0" borderId="0" xfId="0" applyFont="1" applyAlignment="1">
      <alignment horizontal="left" vertical="top" wrapText="1"/>
    </xf>
    <xf numFmtId="0" fontId="2" fillId="0" borderId="0" xfId="0" applyFont="1" applyAlignment="1">
      <alignment horizontal="left" wrapText="1"/>
    </xf>
    <xf numFmtId="0" fontId="20" fillId="0" borderId="0" xfId="0" applyFont="1" applyAlignment="1">
      <alignment wrapText="1"/>
    </xf>
    <xf numFmtId="0" fontId="7" fillId="0" borderId="0" xfId="0" applyFont="1" applyAlignment="1">
      <alignment vertical="top"/>
    </xf>
    <xf numFmtId="0" fontId="7" fillId="0" borderId="0" xfId="0" applyFont="1" applyAlignment="1">
      <alignment wrapText="1"/>
    </xf>
    <xf numFmtId="0" fontId="20" fillId="0" borderId="0" xfId="0" applyFont="1" applyAlignment="1">
      <alignment horizontal="left"/>
    </xf>
    <xf numFmtId="10" fontId="0" fillId="0" borderId="0" xfId="1" applyNumberFormat="1" applyFont="1" applyBorder="1" applyAlignment="1" applyProtection="1">
      <alignment horizontal="left"/>
    </xf>
    <xf numFmtId="0" fontId="5" fillId="0" borderId="0" xfId="0" applyFont="1" applyAlignment="1">
      <alignment horizontal="left"/>
    </xf>
    <xf numFmtId="0" fontId="0" fillId="0" borderId="0" xfId="0" applyAlignment="1">
      <alignment horizontal="center" wrapText="1"/>
    </xf>
    <xf numFmtId="164" fontId="0" fillId="0" borderId="0" xfId="0" applyNumberFormat="1" applyAlignment="1">
      <alignment horizontal="center" wrapText="1"/>
    </xf>
    <xf numFmtId="0" fontId="7" fillId="0" borderId="0" xfId="0" applyFont="1" applyAlignment="1" applyProtection="1">
      <alignment horizontal="left" vertical="top"/>
      <protection locked="0"/>
    </xf>
    <xf numFmtId="0" fontId="10" fillId="0" borderId="0" xfId="0" applyFont="1" applyAlignment="1">
      <alignment horizontal="left"/>
    </xf>
    <xf numFmtId="10" fontId="0" fillId="0" borderId="0" xfId="1" applyNumberFormat="1" applyFont="1" applyAlignment="1" applyProtection="1">
      <alignment horizontal="left"/>
    </xf>
    <xf numFmtId="0" fontId="10" fillId="0" borderId="0" xfId="0" applyFont="1" applyAlignment="1">
      <alignment horizontal="left" vertical="center"/>
    </xf>
    <xf numFmtId="10" fontId="0" fillId="0" borderId="0" xfId="1" applyNumberFormat="1" applyFont="1" applyProtection="1"/>
    <xf numFmtId="0" fontId="0" fillId="0" borderId="1" xfId="0" applyBorder="1" applyAlignment="1" applyProtection="1">
      <alignment horizontal="left"/>
      <protection locked="0"/>
    </xf>
    <xf numFmtId="10" fontId="2" fillId="0" borderId="0" xfId="1" applyNumberFormat="1" applyFont="1" applyBorder="1" applyAlignment="1" applyProtection="1">
      <alignment horizontal="left"/>
    </xf>
    <xf numFmtId="10" fontId="2" fillId="0" borderId="0" xfId="1" applyNumberFormat="1" applyFont="1" applyAlignment="1" applyProtection="1">
      <alignment horizontal="left" vertical="center"/>
    </xf>
    <xf numFmtId="0" fontId="2" fillId="0" borderId="0" xfId="0" applyFont="1" applyAlignment="1">
      <alignment horizontal="left"/>
    </xf>
    <xf numFmtId="10" fontId="2" fillId="0" borderId="0" xfId="1" applyNumberFormat="1" applyFont="1" applyAlignment="1" applyProtection="1">
      <alignment horizontal="left"/>
    </xf>
    <xf numFmtId="10" fontId="17" fillId="0" borderId="0" xfId="0" applyNumberFormat="1" applyFont="1" applyAlignment="1">
      <alignment horizontal="left"/>
    </xf>
    <xf numFmtId="10" fontId="10" fillId="0" borderId="0" xfId="0" applyNumberFormat="1" applyFont="1" applyAlignment="1">
      <alignment horizontal="left"/>
    </xf>
    <xf numFmtId="0" fontId="32" fillId="0" borderId="0" xfId="0" applyFont="1"/>
    <xf numFmtId="0" fontId="32" fillId="12" borderId="0" xfId="0" applyFont="1" applyFill="1" applyAlignment="1">
      <alignment horizontal="left" vertical="center" wrapText="1" indent="1"/>
    </xf>
    <xf numFmtId="0" fontId="32" fillId="12" borderId="0" xfId="0" applyFont="1" applyFill="1" applyAlignment="1">
      <alignment vertical="center" wrapText="1"/>
    </xf>
    <xf numFmtId="0" fontId="14" fillId="12" borderId="0" xfId="3" applyFont="1" applyFill="1" applyAlignment="1">
      <alignment vertical="center"/>
    </xf>
    <xf numFmtId="0" fontId="35" fillId="12" borderId="0" xfId="3" applyFont="1" applyFill="1" applyAlignment="1">
      <alignment vertical="center"/>
    </xf>
    <xf numFmtId="0" fontId="36" fillId="0" borderId="0" xfId="0" applyFont="1"/>
    <xf numFmtId="0" fontId="32" fillId="0" borderId="0" xfId="0" applyFont="1" applyAlignment="1">
      <alignment horizontal="left" vertical="center" wrapText="1" indent="2"/>
    </xf>
    <xf numFmtId="0" fontId="32" fillId="0" borderId="0" xfId="0" applyFont="1" applyAlignment="1">
      <alignment horizontal="left" vertical="center" wrapText="1" indent="1"/>
    </xf>
    <xf numFmtId="0" fontId="39" fillId="0" borderId="33" xfId="4" applyFont="1" applyBorder="1" applyAlignment="1">
      <alignment horizontal="left" indent="1"/>
    </xf>
    <xf numFmtId="49" fontId="32" fillId="0" borderId="0" xfId="0" applyNumberFormat="1" applyFont="1" applyAlignment="1">
      <alignment horizontal="left" indent="1"/>
    </xf>
    <xf numFmtId="0" fontId="41" fillId="0" borderId="34" xfId="5" applyFont="1" applyBorder="1" applyAlignment="1">
      <alignment horizontal="left" wrapText="1" indent="1"/>
    </xf>
    <xf numFmtId="0" fontId="32" fillId="12" borderId="35" xfId="0" applyFont="1" applyFill="1" applyBorder="1" applyAlignment="1">
      <alignment horizontal="left" vertical="center" wrapText="1" indent="1"/>
    </xf>
    <xf numFmtId="0" fontId="41" fillId="0" borderId="36" xfId="5" applyFont="1" applyBorder="1" applyAlignment="1">
      <alignment horizontal="left" wrapText="1" indent="1"/>
    </xf>
    <xf numFmtId="0" fontId="0" fillId="7" borderId="0" xfId="0" applyFill="1"/>
    <xf numFmtId="0" fontId="43" fillId="0" borderId="0" xfId="0" applyFont="1" applyAlignment="1">
      <alignment vertical="top" wrapText="1"/>
    </xf>
    <xf numFmtId="0" fontId="44" fillId="0" borderId="0" xfId="0" applyFont="1" applyAlignment="1">
      <alignment horizontal="left"/>
    </xf>
    <xf numFmtId="0" fontId="44" fillId="0" borderId="0" xfId="0" applyFont="1" applyAlignment="1">
      <alignment vertical="top" wrapText="1"/>
    </xf>
    <xf numFmtId="49" fontId="0" fillId="7" borderId="0" xfId="0" applyNumberFormat="1" applyFill="1"/>
    <xf numFmtId="0" fontId="0" fillId="0" borderId="0" xfId="0" applyAlignment="1">
      <alignment horizontal="left" indent="25"/>
    </xf>
    <xf numFmtId="0" fontId="18" fillId="0" borderId="0" xfId="0" applyFont="1" applyAlignment="1">
      <alignment horizontal="left" vertical="top" wrapText="1" indent="2"/>
    </xf>
    <xf numFmtId="0" fontId="18" fillId="0" borderId="0" xfId="0" applyFont="1" applyAlignment="1">
      <alignment vertical="top" wrapText="1"/>
    </xf>
    <xf numFmtId="0" fontId="18" fillId="0" borderId="0" xfId="0" applyFont="1" applyAlignment="1">
      <alignment horizontal="left"/>
    </xf>
    <xf numFmtId="0" fontId="18" fillId="0" borderId="0" xfId="0" applyFont="1" applyAlignment="1">
      <alignment horizontal="right"/>
    </xf>
    <xf numFmtId="0" fontId="18" fillId="0" borderId="0" xfId="0" applyFont="1" applyAlignment="1">
      <alignment horizontal="left" vertical="center"/>
    </xf>
    <xf numFmtId="0" fontId="18" fillId="2" borderId="0" xfId="0" applyFont="1" applyFill="1" applyAlignment="1">
      <alignment horizontal="left"/>
    </xf>
    <xf numFmtId="0" fontId="18" fillId="0" borderId="0" xfId="0" applyFont="1"/>
    <xf numFmtId="0" fontId="12" fillId="0" borderId="0" xfId="0" applyFont="1" applyAlignment="1">
      <alignment horizontal="left" indent="25"/>
    </xf>
    <xf numFmtId="0" fontId="18" fillId="0" borderId="0" xfId="0" applyFont="1" applyAlignment="1">
      <alignment horizontal="left" indent="25"/>
    </xf>
    <xf numFmtId="0" fontId="10" fillId="0" borderId="0" xfId="0" quotePrefix="1" applyFont="1" applyAlignment="1">
      <alignment vertical="top"/>
    </xf>
    <xf numFmtId="0" fontId="45" fillId="0" borderId="0" xfId="0" applyFont="1"/>
    <xf numFmtId="0" fontId="46" fillId="0" borderId="0" xfId="0" applyFont="1"/>
    <xf numFmtId="49" fontId="0" fillId="14" borderId="0" xfId="0" applyNumberFormat="1" applyFill="1"/>
    <xf numFmtId="0" fontId="18" fillId="7" borderId="0" xfId="0" applyFont="1" applyFill="1" applyAlignment="1" applyProtection="1">
      <alignment horizontal="left" vertical="center"/>
      <protection locked="0"/>
    </xf>
    <xf numFmtId="14" fontId="0" fillId="15" borderId="3" xfId="0" applyNumberFormat="1" applyFill="1" applyBorder="1" applyAlignment="1" applyProtection="1">
      <alignment horizontal="left" vertical="center" wrapText="1"/>
      <protection locked="0"/>
    </xf>
    <xf numFmtId="0" fontId="0" fillId="8" borderId="0" xfId="0" applyFill="1" applyProtection="1">
      <protection locked="0"/>
    </xf>
    <xf numFmtId="0" fontId="33" fillId="0" borderId="0" xfId="0" applyFont="1" applyAlignment="1">
      <alignment horizontal="left" vertical="top" indent="1"/>
    </xf>
    <xf numFmtId="0" fontId="10" fillId="0" borderId="0" xfId="0" applyFont="1"/>
    <xf numFmtId="0" fontId="18" fillId="5" borderId="38" xfId="0" applyFont="1" applyFill="1" applyBorder="1" applyProtection="1">
      <protection locked="0"/>
    </xf>
    <xf numFmtId="0" fontId="18" fillId="8" borderId="37" xfId="0" applyFont="1" applyFill="1" applyBorder="1" applyProtection="1">
      <protection locked="0"/>
    </xf>
    <xf numFmtId="0" fontId="18" fillId="5" borderId="15" xfId="0" applyFont="1" applyFill="1" applyBorder="1" applyProtection="1">
      <protection locked="0"/>
    </xf>
    <xf numFmtId="0" fontId="18" fillId="5" borderId="39" xfId="0" applyFont="1" applyFill="1" applyBorder="1" applyProtection="1">
      <protection locked="0"/>
    </xf>
    <xf numFmtId="0" fontId="18" fillId="5" borderId="40" xfId="0" applyFont="1" applyFill="1" applyBorder="1" applyProtection="1">
      <protection locked="0"/>
    </xf>
    <xf numFmtId="0" fontId="18" fillId="13" borderId="38" xfId="0" applyFont="1" applyFill="1" applyBorder="1" applyAlignment="1">
      <alignment horizontal="right"/>
    </xf>
    <xf numFmtId="0" fontId="18" fillId="11" borderId="37" xfId="0" applyFont="1" applyFill="1" applyBorder="1" applyAlignment="1">
      <alignment horizontal="right"/>
    </xf>
    <xf numFmtId="0" fontId="18" fillId="13" borderId="40" xfId="0" applyFont="1" applyFill="1" applyBorder="1"/>
    <xf numFmtId="0" fontId="18" fillId="11" borderId="37" xfId="0" applyFont="1" applyFill="1" applyBorder="1"/>
    <xf numFmtId="0" fontId="18" fillId="13" borderId="37" xfId="0" applyFont="1" applyFill="1" applyBorder="1" applyAlignment="1">
      <alignment horizontal="right"/>
    </xf>
    <xf numFmtId="0" fontId="18" fillId="11" borderId="40" xfId="0" applyFont="1" applyFill="1" applyBorder="1"/>
    <xf numFmtId="0" fontId="18" fillId="13" borderId="37" xfId="0" applyFont="1" applyFill="1" applyBorder="1"/>
    <xf numFmtId="10" fontId="18" fillId="0" borderId="37" xfId="1" applyNumberFormat="1" applyFont="1" applyBorder="1"/>
    <xf numFmtId="0" fontId="18" fillId="11" borderId="41" xfId="0" applyFont="1" applyFill="1" applyBorder="1" applyAlignment="1">
      <alignment horizontal="right"/>
    </xf>
    <xf numFmtId="10" fontId="18" fillId="11" borderId="37" xfId="1" applyNumberFormat="1" applyFont="1" applyFill="1" applyBorder="1"/>
    <xf numFmtId="14" fontId="0" fillId="2" borderId="3" xfId="0" applyNumberFormat="1" applyFill="1" applyBorder="1" applyAlignment="1" applyProtection="1">
      <alignment horizontal="left" vertical="center" wrapText="1"/>
      <protection locked="0"/>
    </xf>
    <xf numFmtId="0" fontId="0" fillId="0" borderId="0" xfId="0" applyAlignment="1">
      <alignment horizontal="left" vertical="top"/>
    </xf>
    <xf numFmtId="0" fontId="48" fillId="0" borderId="0" xfId="0" applyFont="1" applyAlignment="1">
      <alignment vertical="top" wrapText="1"/>
    </xf>
    <xf numFmtId="0" fontId="12" fillId="0" borderId="0" xfId="0" applyFont="1" applyAlignment="1">
      <alignment horizontal="right"/>
    </xf>
    <xf numFmtId="49" fontId="18" fillId="0" borderId="0" xfId="0" applyNumberFormat="1" applyFont="1" applyAlignment="1">
      <alignment horizontal="left" wrapText="1" indent="2"/>
    </xf>
    <xf numFmtId="49" fontId="18" fillId="0" borderId="0" xfId="0" applyNumberFormat="1" applyFont="1"/>
    <xf numFmtId="0" fontId="50" fillId="0" borderId="0" xfId="0" applyFont="1" applyAlignment="1">
      <alignment horizontal="left" indent="2"/>
    </xf>
    <xf numFmtId="0" fontId="18" fillId="0" borderId="0" xfId="0" applyFont="1" applyAlignment="1">
      <alignment horizontal="left" indent="2"/>
    </xf>
    <xf numFmtId="49" fontId="18" fillId="0" borderId="0" xfId="0" applyNumberFormat="1" applyFont="1" applyAlignment="1">
      <alignment horizontal="left" indent="2"/>
    </xf>
    <xf numFmtId="0" fontId="51" fillId="0" borderId="0" xfId="0" applyFont="1" applyAlignment="1">
      <alignment horizontal="left" indent="2"/>
    </xf>
    <xf numFmtId="0" fontId="52" fillId="0" borderId="0" xfId="0" applyFont="1" applyAlignment="1">
      <alignment horizontal="left" vertical="center" wrapText="1" indent="2"/>
    </xf>
    <xf numFmtId="49" fontId="18" fillId="0" borderId="0" xfId="0" applyNumberFormat="1" applyFont="1" applyAlignment="1">
      <alignment horizontal="left" vertical="center" wrapText="1" indent="2"/>
    </xf>
    <xf numFmtId="49" fontId="28" fillId="0" borderId="0" xfId="0" applyNumberFormat="1" applyFont="1" applyAlignment="1">
      <alignment horizontal="left" indent="7"/>
    </xf>
    <xf numFmtId="0" fontId="28" fillId="0" borderId="0" xfId="0" applyFont="1" applyAlignment="1">
      <alignment horizontal="left" indent="7"/>
    </xf>
    <xf numFmtId="49" fontId="28" fillId="0" borderId="0" xfId="0" applyNumberFormat="1" applyFont="1" applyAlignment="1">
      <alignment horizontal="left" vertical="center" wrapText="1" indent="2"/>
    </xf>
    <xf numFmtId="49" fontId="28" fillId="0" borderId="0" xfId="0" applyNumberFormat="1" applyFont="1" applyAlignment="1">
      <alignment horizontal="left" wrapText="1" indent="2"/>
    </xf>
    <xf numFmtId="49" fontId="28" fillId="0" borderId="0" xfId="0" applyNumberFormat="1" applyFont="1" applyAlignment="1">
      <alignment horizontal="left" vertical="center" indent="2"/>
    </xf>
    <xf numFmtId="49" fontId="18" fillId="0" borderId="0" xfId="0" applyNumberFormat="1" applyFont="1" applyAlignment="1">
      <alignment horizontal="left" vertical="top" wrapText="1" indent="2"/>
    </xf>
    <xf numFmtId="49" fontId="16" fillId="0" borderId="0" xfId="0" applyNumberFormat="1" applyFont="1"/>
    <xf numFmtId="0" fontId="16" fillId="0" borderId="0" xfId="0" applyFont="1"/>
    <xf numFmtId="0" fontId="18" fillId="0" borderId="0" xfId="0" applyFont="1" applyAlignment="1">
      <alignment vertical="center"/>
    </xf>
    <xf numFmtId="0" fontId="18" fillId="0" borderId="0" xfId="0" applyFont="1" applyAlignment="1">
      <alignment horizontal="left" wrapText="1" indent="2"/>
    </xf>
    <xf numFmtId="0" fontId="49" fillId="0" borderId="0" xfId="0" applyFont="1" applyAlignment="1">
      <alignment horizontal="left" indent="2"/>
    </xf>
    <xf numFmtId="0" fontId="53" fillId="0" borderId="0" xfId="2" applyFont="1" applyAlignment="1">
      <alignment horizontal="left" indent="2"/>
    </xf>
    <xf numFmtId="0" fontId="18" fillId="2" borderId="0" xfId="0" applyFont="1" applyFill="1" applyAlignment="1" applyProtection="1">
      <alignment horizontal="left"/>
      <protection locked="0"/>
    </xf>
    <xf numFmtId="0" fontId="0" fillId="2" borderId="0" xfId="0" applyFill="1" applyProtection="1">
      <protection locked="0"/>
    </xf>
    <xf numFmtId="0" fontId="0" fillId="0" borderId="0" xfId="0" applyAlignment="1">
      <alignment horizontal="left" vertical="center" indent="2"/>
    </xf>
    <xf numFmtId="49" fontId="0" fillId="0" borderId="0" xfId="0" applyNumberFormat="1" applyAlignment="1">
      <alignment horizontal="left" vertical="center" wrapText="1" indent="2"/>
    </xf>
    <xf numFmtId="0" fontId="7" fillId="0" borderId="0" xfId="0" applyFont="1" applyAlignment="1">
      <alignment horizontal="left" wrapText="1"/>
    </xf>
    <xf numFmtId="10" fontId="1" fillId="0" borderId="0" xfId="1" applyNumberFormat="1" applyFont="1" applyAlignment="1" applyProtection="1">
      <alignment horizontal="left" vertical="center"/>
    </xf>
    <xf numFmtId="10" fontId="0" fillId="0" borderId="0" xfId="1" applyNumberFormat="1" applyFont="1" applyBorder="1" applyAlignment="1" applyProtection="1">
      <alignment horizontal="left" vertical="center" wrapText="1"/>
    </xf>
    <xf numFmtId="0" fontId="0" fillId="0" borderId="0" xfId="0" applyAlignment="1">
      <alignment horizontal="left" vertical="center"/>
    </xf>
    <xf numFmtId="49" fontId="0" fillId="0" borderId="0" xfId="0" applyNumberFormat="1" applyAlignment="1">
      <alignment horizontal="right" vertical="center"/>
    </xf>
    <xf numFmtId="0" fontId="0" fillId="0" borderId="22" xfId="0" applyBorder="1" applyAlignment="1">
      <alignment horizontal="left" vertical="top" wrapText="1"/>
    </xf>
    <xf numFmtId="0" fontId="0" fillId="0" borderId="19" xfId="0" applyBorder="1" applyAlignment="1">
      <alignment horizontal="left" vertical="top" wrapText="1"/>
    </xf>
    <xf numFmtId="0" fontId="0" fillId="0" borderId="23" xfId="0" applyBorder="1" applyAlignment="1">
      <alignment horizontal="left" vertical="top" wrapText="1"/>
    </xf>
    <xf numFmtId="0" fontId="0" fillId="0" borderId="24" xfId="0" applyBorder="1" applyAlignment="1">
      <alignment horizontal="left" vertical="top" wrapText="1"/>
    </xf>
    <xf numFmtId="0" fontId="0" fillId="0" borderId="25" xfId="0" applyBorder="1" applyAlignment="1">
      <alignment horizontal="left" vertical="top" wrapText="1"/>
    </xf>
    <xf numFmtId="0" fontId="0" fillId="0" borderId="26" xfId="0" applyBorder="1" applyAlignment="1">
      <alignment horizontal="left" vertical="top" wrapText="1"/>
    </xf>
    <xf numFmtId="0" fontId="10" fillId="0" borderId="8" xfId="0" applyFont="1" applyBorder="1" applyAlignment="1">
      <alignment horizontal="left" vertical="top" wrapText="1"/>
    </xf>
    <xf numFmtId="0" fontId="10" fillId="0" borderId="1" xfId="0" applyFont="1" applyBorder="1" applyAlignment="1">
      <alignment horizontal="left" vertical="top" wrapText="1"/>
    </xf>
    <xf numFmtId="0" fontId="10" fillId="0" borderId="9" xfId="0" applyFont="1" applyBorder="1" applyAlignment="1">
      <alignment horizontal="left" vertical="top" wrapText="1"/>
    </xf>
    <xf numFmtId="0" fontId="10" fillId="0" borderId="8" xfId="0" quotePrefix="1" applyFont="1" applyBorder="1" applyAlignment="1">
      <alignment horizontal="left" vertical="top" wrapText="1"/>
    </xf>
    <xf numFmtId="0" fontId="10" fillId="0" borderId="1" xfId="0" quotePrefix="1" applyFont="1" applyBorder="1" applyAlignment="1">
      <alignment horizontal="left" vertical="top" wrapText="1"/>
    </xf>
    <xf numFmtId="0" fontId="10" fillId="0" borderId="9" xfId="0" quotePrefix="1" applyFont="1" applyBorder="1" applyAlignment="1">
      <alignment horizontal="left" vertical="top" wrapText="1"/>
    </xf>
    <xf numFmtId="0" fontId="0" fillId="0" borderId="22" xfId="0" applyBorder="1" applyAlignment="1">
      <alignment horizontal="left" wrapText="1"/>
    </xf>
    <xf numFmtId="0" fontId="0" fillId="0" borderId="19" xfId="0" applyBorder="1" applyAlignment="1">
      <alignment horizontal="left" wrapText="1"/>
    </xf>
    <xf numFmtId="0" fontId="0" fillId="0" borderId="23" xfId="0" applyBorder="1" applyAlignment="1">
      <alignment horizontal="left" wrapText="1"/>
    </xf>
    <xf numFmtId="0" fontId="0" fillId="0" borderId="27" xfId="0" applyBorder="1" applyAlignment="1">
      <alignment horizontal="left" wrapText="1"/>
    </xf>
    <xf numFmtId="0" fontId="0" fillId="0" borderId="20" xfId="0" applyBorder="1" applyAlignment="1">
      <alignment horizontal="left" wrapText="1"/>
    </xf>
    <xf numFmtId="0" fontId="0" fillId="0" borderId="28" xfId="0" applyBorder="1" applyAlignment="1">
      <alignment horizontal="left" wrapText="1"/>
    </xf>
    <xf numFmtId="0" fontId="0" fillId="12" borderId="22" xfId="0" applyFill="1" applyBorder="1" applyAlignment="1">
      <alignment horizontal="left" wrapText="1"/>
    </xf>
    <xf numFmtId="0" fontId="0" fillId="12" borderId="19" xfId="0" applyFill="1" applyBorder="1" applyAlignment="1">
      <alignment horizontal="left" wrapText="1"/>
    </xf>
    <xf numFmtId="0" fontId="0" fillId="12" borderId="23" xfId="0" applyFill="1" applyBorder="1" applyAlignment="1">
      <alignment horizontal="left" wrapText="1"/>
    </xf>
    <xf numFmtId="0" fontId="0" fillId="0" borderId="22" xfId="0" applyBorder="1" applyAlignment="1">
      <alignment horizontal="left" vertical="center" wrapText="1"/>
    </xf>
    <xf numFmtId="0" fontId="0" fillId="0" borderId="19" xfId="0" applyBorder="1" applyAlignment="1">
      <alignment horizontal="left" vertical="center" wrapText="1"/>
    </xf>
    <xf numFmtId="0" fontId="0" fillId="0" borderId="23" xfId="0" applyBorder="1" applyAlignment="1">
      <alignment horizontal="left" vertical="center" wrapText="1"/>
    </xf>
    <xf numFmtId="0" fontId="7" fillId="0" borderId="0" xfId="0" applyFont="1" applyAlignment="1">
      <alignment horizontal="left" vertical="center" wrapText="1"/>
    </xf>
    <xf numFmtId="0" fontId="24" fillId="0" borderId="0" xfId="0" applyFont="1" applyAlignment="1">
      <alignment horizontal="left" wrapText="1"/>
    </xf>
    <xf numFmtId="0" fontId="12" fillId="7" borderId="4" xfId="0" applyFont="1" applyFill="1" applyBorder="1" applyAlignment="1">
      <alignment horizontal="center"/>
    </xf>
    <xf numFmtId="0" fontId="12" fillId="7" borderId="5" xfId="0" applyFont="1" applyFill="1" applyBorder="1" applyAlignment="1">
      <alignment horizontal="center"/>
    </xf>
    <xf numFmtId="0" fontId="12" fillId="7" borderId="6" xfId="0" applyFont="1" applyFill="1" applyBorder="1" applyAlignment="1">
      <alignment horizontal="center"/>
    </xf>
    <xf numFmtId="0" fontId="15" fillId="0" borderId="10" xfId="0" quotePrefix="1" applyFont="1" applyBorder="1" applyAlignment="1">
      <alignment horizontal="left" vertical="center" wrapText="1"/>
    </xf>
    <xf numFmtId="0" fontId="14" fillId="0" borderId="11" xfId="0" quotePrefix="1" applyFont="1" applyBorder="1" applyAlignment="1">
      <alignment horizontal="left" vertical="center" wrapText="1"/>
    </xf>
    <xf numFmtId="0" fontId="14" fillId="0" borderId="12" xfId="0" quotePrefix="1" applyFont="1" applyBorder="1" applyAlignment="1">
      <alignment horizontal="left" vertical="center" wrapText="1"/>
    </xf>
    <xf numFmtId="0" fontId="14" fillId="0" borderId="8" xfId="0" quotePrefix="1" applyFont="1" applyBorder="1" applyAlignment="1">
      <alignment horizontal="left" vertical="center" wrapText="1"/>
    </xf>
    <xf numFmtId="0" fontId="14" fillId="0" borderId="1" xfId="0" quotePrefix="1" applyFont="1" applyBorder="1" applyAlignment="1">
      <alignment horizontal="left" vertical="center" wrapText="1"/>
    </xf>
    <xf numFmtId="0" fontId="14" fillId="0" borderId="9" xfId="0" quotePrefix="1" applyFont="1" applyBorder="1" applyAlignment="1">
      <alignment horizontal="left" vertical="center" wrapText="1"/>
    </xf>
    <xf numFmtId="0" fontId="14" fillId="0" borderId="13" xfId="0" quotePrefix="1" applyFont="1" applyBorder="1" applyAlignment="1">
      <alignment horizontal="left" vertical="center" wrapText="1"/>
    </xf>
    <xf numFmtId="0" fontId="14" fillId="0" borderId="7" xfId="0" quotePrefix="1" applyFont="1" applyBorder="1" applyAlignment="1">
      <alignment horizontal="left" vertical="center" wrapText="1"/>
    </xf>
    <xf numFmtId="0" fontId="14" fillId="0" borderId="14" xfId="0" quotePrefix="1" applyFont="1" applyBorder="1" applyAlignment="1">
      <alignment horizontal="left" vertical="center" wrapText="1"/>
    </xf>
    <xf numFmtId="0" fontId="10" fillId="0" borderId="10" xfId="0" applyFont="1" applyBorder="1" applyAlignment="1">
      <alignment horizontal="left" vertical="top" wrapText="1"/>
    </xf>
    <xf numFmtId="0" fontId="10" fillId="0" borderId="11" xfId="0" applyFont="1" applyBorder="1" applyAlignment="1">
      <alignment horizontal="left" vertical="top" wrapText="1"/>
    </xf>
    <xf numFmtId="0" fontId="10" fillId="0" borderId="12" xfId="0" applyFont="1" applyBorder="1" applyAlignment="1">
      <alignment horizontal="left" vertical="top" wrapText="1"/>
    </xf>
    <xf numFmtId="0" fontId="10" fillId="0" borderId="29" xfId="0" quotePrefix="1" applyFont="1" applyBorder="1" applyAlignment="1">
      <alignment horizontal="left" vertical="top" wrapText="1"/>
    </xf>
    <xf numFmtId="0" fontId="10" fillId="0" borderId="21" xfId="0" quotePrefix="1" applyFont="1" applyBorder="1" applyAlignment="1">
      <alignment horizontal="left" vertical="top" wrapText="1"/>
    </xf>
    <xf numFmtId="0" fontId="10" fillId="0" borderId="30" xfId="0" quotePrefix="1" applyFont="1" applyBorder="1" applyAlignment="1">
      <alignment horizontal="left" vertical="top" wrapText="1"/>
    </xf>
    <xf numFmtId="0" fontId="0" fillId="0" borderId="0" xfId="0" applyAlignment="1">
      <alignment horizontal="left" vertical="center"/>
    </xf>
    <xf numFmtId="10" fontId="0" fillId="0" borderId="0" xfId="1" applyNumberFormat="1" applyFont="1" applyBorder="1" applyAlignment="1" applyProtection="1">
      <alignment horizontal="left" vertical="center" wrapText="1"/>
    </xf>
    <xf numFmtId="49" fontId="0" fillId="0" borderId="0" xfId="0" applyNumberFormat="1" applyAlignment="1">
      <alignment horizontal="right" vertical="center"/>
    </xf>
    <xf numFmtId="10" fontId="1" fillId="0" borderId="0" xfId="1" applyNumberFormat="1" applyFont="1" applyAlignment="1" applyProtection="1">
      <alignment horizontal="left" vertical="center"/>
    </xf>
    <xf numFmtId="0" fontId="0" fillId="0" borderId="22" xfId="0" applyBorder="1" applyAlignment="1">
      <alignment horizontal="left"/>
    </xf>
    <xf numFmtId="0" fontId="0" fillId="0" borderId="19" xfId="0" applyBorder="1" applyAlignment="1">
      <alignment horizontal="left"/>
    </xf>
    <xf numFmtId="0" fontId="0" fillId="0" borderId="23" xfId="0" applyBorder="1" applyAlignment="1">
      <alignment horizontal="left"/>
    </xf>
    <xf numFmtId="0" fontId="0" fillId="0" borderId="27" xfId="0" applyBorder="1" applyAlignment="1">
      <alignment horizontal="left"/>
    </xf>
    <xf numFmtId="0" fontId="0" fillId="0" borderId="20" xfId="0" applyBorder="1" applyAlignment="1">
      <alignment horizontal="left"/>
    </xf>
    <xf numFmtId="0" fontId="0" fillId="0" borderId="28" xfId="0" applyBorder="1" applyAlignment="1">
      <alignment horizontal="left"/>
    </xf>
    <xf numFmtId="0" fontId="0" fillId="12" borderId="22" xfId="0" applyFill="1" applyBorder="1" applyAlignment="1">
      <alignment horizontal="left"/>
    </xf>
    <xf numFmtId="0" fontId="0" fillId="12" borderId="19" xfId="0" applyFill="1" applyBorder="1" applyAlignment="1">
      <alignment horizontal="left"/>
    </xf>
    <xf numFmtId="0" fontId="0" fillId="12" borderId="23" xfId="0" applyFill="1" applyBorder="1" applyAlignment="1">
      <alignment horizontal="left"/>
    </xf>
    <xf numFmtId="0" fontId="0" fillId="0" borderId="22" xfId="0" applyBorder="1" applyAlignment="1">
      <alignment horizontal="left" vertical="center"/>
    </xf>
    <xf numFmtId="0" fontId="0" fillId="0" borderId="19" xfId="0" applyBorder="1" applyAlignment="1">
      <alignment horizontal="left" vertical="center"/>
    </xf>
    <xf numFmtId="0" fontId="0" fillId="0" borderId="23" xfId="0" applyBorder="1" applyAlignment="1">
      <alignment horizontal="left" vertical="center"/>
    </xf>
    <xf numFmtId="0" fontId="10" fillId="0" borderId="29" xfId="0" applyFont="1" applyBorder="1" applyAlignment="1">
      <alignment horizontal="left" vertical="top"/>
    </xf>
    <xf numFmtId="0" fontId="10" fillId="0" borderId="21" xfId="0" applyFont="1" applyBorder="1" applyAlignment="1">
      <alignment horizontal="left" vertical="top"/>
    </xf>
    <xf numFmtId="0" fontId="10" fillId="0" borderId="30" xfId="0" applyFont="1" applyBorder="1" applyAlignment="1">
      <alignment horizontal="left" vertical="top"/>
    </xf>
    <xf numFmtId="0" fontId="10" fillId="0" borderId="29" xfId="0" quotePrefix="1" applyFont="1" applyBorder="1" applyAlignment="1">
      <alignment horizontal="left" vertical="top"/>
    </xf>
    <xf numFmtId="0" fontId="10" fillId="0" borderId="21" xfId="0" quotePrefix="1" applyFont="1" applyBorder="1" applyAlignment="1">
      <alignment horizontal="left" vertical="top"/>
    </xf>
    <xf numFmtId="0" fontId="10" fillId="0" borderId="30" xfId="0" quotePrefix="1" applyFont="1" applyBorder="1" applyAlignment="1">
      <alignment horizontal="left" vertical="top"/>
    </xf>
    <xf numFmtId="0" fontId="18" fillId="0" borderId="0" xfId="0" applyFont="1" applyAlignment="1">
      <alignment horizontal="left" vertical="center" wrapText="1"/>
    </xf>
    <xf numFmtId="0" fontId="54" fillId="0" borderId="0" xfId="0" applyFont="1" applyAlignment="1">
      <alignment horizontal="left" wrapText="1" indent="2"/>
    </xf>
    <xf numFmtId="0" fontId="49" fillId="0" borderId="0" xfId="0" applyFont="1" applyAlignment="1">
      <alignment horizontal="left" wrapText="1" indent="2"/>
    </xf>
  </cellXfs>
  <cellStyles count="6">
    <cellStyle name="Heading 2" xfId="4" builtinId="17"/>
    <cellStyle name="Heading 3" xfId="5" builtinId="18"/>
    <cellStyle name="Hyperlink" xfId="2" builtinId="8"/>
    <cellStyle name="Normal" xfId="0" builtinId="0"/>
    <cellStyle name="Normal 2" xfId="3" xr:uid="{79E08FD7-E1ED-4818-B83D-276E68E086A6}"/>
    <cellStyle name="Percent" xfId="1" builtinId="5"/>
  </cellStyles>
  <dxfs count="70">
    <dxf>
      <numFmt numFmtId="30" formatCode="@"/>
    </dxf>
    <dxf>
      <numFmt numFmtId="30" formatCode="@"/>
      <fill>
        <patternFill patternType="solid">
          <fgColor indexed="64"/>
          <bgColor theme="7" tint="0.79998168889431442"/>
        </patternFill>
      </fill>
    </dxf>
    <dxf>
      <numFmt numFmtId="30" formatCode="@"/>
      <fill>
        <patternFill patternType="solid">
          <fgColor indexed="64"/>
          <bgColor theme="7" tint="0.79998168889431442"/>
        </patternFill>
      </fill>
    </dxf>
    <dxf>
      <numFmt numFmtId="30" formatCode="@"/>
      <fill>
        <patternFill patternType="solid">
          <fgColor indexed="64"/>
          <bgColor theme="7" tint="0.79998168889431442"/>
        </patternFill>
      </fill>
    </dxf>
    <dxf>
      <numFmt numFmtId="30" formatCode="@"/>
    </dxf>
    <dxf>
      <font>
        <color theme="1"/>
      </font>
      <fill>
        <patternFill>
          <bgColor theme="7" tint="0.79998168889431442"/>
        </patternFill>
      </fill>
    </dxf>
    <dxf>
      <font>
        <color theme="1"/>
      </font>
      <fill>
        <patternFill>
          <bgColor rgb="FFFFCCCC"/>
        </patternFill>
      </fill>
    </dxf>
    <dxf>
      <font>
        <color theme="1"/>
      </font>
      <fill>
        <patternFill>
          <bgColor theme="7" tint="0.79998168889431442"/>
        </patternFill>
      </fill>
    </dxf>
    <dxf>
      <font>
        <color theme="1"/>
      </font>
      <fill>
        <patternFill>
          <bgColor rgb="FFFFCCCC"/>
        </patternFill>
      </fill>
    </dxf>
    <dxf>
      <font>
        <color theme="1"/>
      </font>
      <fill>
        <patternFill>
          <bgColor theme="7" tint="0.79998168889431442"/>
        </patternFill>
      </fill>
    </dxf>
    <dxf>
      <font>
        <color theme="1"/>
      </font>
      <fill>
        <patternFill>
          <bgColor rgb="FFFFCCCC"/>
        </patternFill>
      </fill>
    </dxf>
    <dxf>
      <font>
        <color theme="0" tint="-0.499984740745262"/>
      </font>
      <fill>
        <patternFill>
          <bgColor theme="0" tint="-0.499984740745262"/>
        </patternFill>
      </fill>
    </dxf>
    <dxf>
      <fill>
        <patternFill>
          <bgColor theme="0" tint="-0.499984740745262"/>
        </patternFill>
      </fill>
    </dxf>
    <dxf>
      <fill>
        <patternFill>
          <bgColor theme="1" tint="0.499984740745262"/>
        </patternFill>
      </fill>
    </dxf>
    <dxf>
      <font>
        <color theme="1"/>
      </font>
      <fill>
        <patternFill>
          <bgColor theme="7" tint="0.79998168889431442"/>
        </patternFill>
      </fill>
    </dxf>
    <dxf>
      <font>
        <color theme="1"/>
      </font>
      <fill>
        <patternFill>
          <bgColor theme="7" tint="0.79998168889431442"/>
        </patternFill>
      </fill>
    </dxf>
    <dxf>
      <font>
        <color theme="1"/>
      </font>
      <fill>
        <patternFill>
          <bgColor theme="7" tint="0.79998168889431442"/>
        </patternFill>
      </fill>
    </dxf>
    <dxf>
      <fill>
        <patternFill>
          <bgColor theme="7" tint="0.79998168889431442"/>
        </patternFill>
      </fill>
    </dxf>
    <dxf>
      <font>
        <color theme="1"/>
      </font>
      <fill>
        <patternFill>
          <bgColor theme="7" tint="0.79998168889431442"/>
        </patternFill>
      </fill>
    </dxf>
    <dxf>
      <font>
        <color theme="1"/>
      </font>
      <fill>
        <patternFill>
          <bgColor theme="7" tint="0.79998168889431442"/>
        </patternFill>
      </fill>
    </dxf>
    <dxf>
      <font>
        <color theme="1"/>
      </font>
      <fill>
        <patternFill>
          <bgColor theme="7" tint="0.79998168889431442"/>
        </patternFill>
      </fill>
    </dxf>
    <dxf>
      <font>
        <color theme="1"/>
      </font>
      <fill>
        <patternFill>
          <bgColor theme="7" tint="0.79998168889431442"/>
        </patternFill>
      </fill>
    </dxf>
    <dxf>
      <font>
        <color theme="1"/>
      </font>
      <fill>
        <patternFill>
          <bgColor theme="7" tint="0.79998168889431442"/>
        </patternFill>
      </fill>
    </dxf>
    <dxf>
      <font>
        <color theme="1"/>
      </font>
      <fill>
        <patternFill>
          <bgColor theme="7" tint="0.79998168889431442"/>
        </patternFill>
      </fill>
    </dxf>
    <dxf>
      <font>
        <color theme="1"/>
      </font>
      <fill>
        <patternFill>
          <bgColor rgb="FFF2C0C0"/>
        </patternFill>
      </fill>
    </dxf>
    <dxf>
      <font>
        <color theme="1"/>
      </font>
      <fill>
        <patternFill>
          <bgColor rgb="FFF2C0C0"/>
        </patternFill>
      </fill>
    </dxf>
    <dxf>
      <font>
        <color theme="1"/>
      </font>
      <fill>
        <patternFill>
          <bgColor rgb="FFF2C0C0"/>
        </patternFill>
      </fill>
    </dxf>
    <dxf>
      <font>
        <color theme="1"/>
      </font>
      <fill>
        <patternFill>
          <bgColor rgb="FFF2C0C0"/>
        </patternFill>
      </fill>
    </dxf>
    <dxf>
      <font>
        <strike val="0"/>
        <color theme="1"/>
      </font>
      <fill>
        <patternFill>
          <bgColor rgb="FFF2C0C0"/>
        </patternFill>
      </fill>
    </dxf>
    <dxf>
      <font>
        <color theme="1"/>
      </font>
      <fill>
        <patternFill>
          <bgColor theme="7" tint="0.79998168889431442"/>
        </patternFill>
      </fill>
    </dxf>
    <dxf>
      <font>
        <color theme="1"/>
      </font>
      <fill>
        <patternFill>
          <bgColor theme="7" tint="0.79998168889431442"/>
        </patternFill>
      </fill>
    </dxf>
    <dxf>
      <font>
        <color theme="1" tint="0.499984740745262"/>
      </font>
      <fill>
        <patternFill>
          <bgColor theme="1" tint="0.499984740745262"/>
        </patternFill>
      </fill>
    </dxf>
    <dxf>
      <font>
        <color theme="1"/>
      </font>
      <fill>
        <patternFill>
          <bgColor theme="7" tint="0.79998168889431442"/>
        </patternFill>
      </fill>
    </dxf>
    <dxf>
      <font>
        <color theme="1"/>
      </font>
      <fill>
        <patternFill>
          <bgColor rgb="FFF2C0C0"/>
        </patternFill>
      </fill>
    </dxf>
    <dxf>
      <font>
        <color theme="1"/>
      </font>
      <fill>
        <patternFill>
          <bgColor rgb="FFF2C0C0"/>
        </patternFill>
      </fill>
    </dxf>
    <dxf>
      <font>
        <color theme="1"/>
      </font>
      <fill>
        <patternFill>
          <bgColor rgb="FFF2C0C0"/>
        </patternFill>
      </fill>
    </dxf>
    <dxf>
      <font>
        <color theme="1"/>
      </font>
      <fill>
        <patternFill>
          <bgColor rgb="FFF2C0C0"/>
        </patternFill>
      </fill>
    </dxf>
    <dxf>
      <font>
        <color theme="1"/>
      </font>
      <fill>
        <patternFill>
          <bgColor rgb="FFF2C0C0"/>
        </patternFill>
      </fill>
    </dxf>
    <dxf>
      <fill>
        <patternFill>
          <bgColor theme="1" tint="0.499984740745262"/>
        </patternFill>
      </fill>
    </dxf>
    <dxf>
      <fill>
        <patternFill>
          <bgColor theme="1" tint="0.499984740745262"/>
        </patternFill>
      </fill>
    </dxf>
    <dxf>
      <font>
        <color theme="1"/>
      </font>
      <fill>
        <patternFill>
          <bgColor theme="7" tint="0.79998168889431442"/>
        </patternFill>
      </fill>
    </dxf>
    <dxf>
      <font>
        <color theme="1"/>
      </font>
      <fill>
        <patternFill>
          <bgColor theme="7" tint="0.79998168889431442"/>
        </patternFill>
      </fill>
    </dxf>
    <dxf>
      <font>
        <color theme="1"/>
      </font>
      <fill>
        <patternFill>
          <bgColor theme="7" tint="0.79998168889431442"/>
        </patternFill>
      </fill>
    </dxf>
    <dxf>
      <font>
        <color theme="1"/>
      </font>
      <fill>
        <patternFill>
          <bgColor theme="7" tint="0.79998168889431442"/>
        </patternFill>
      </fill>
    </dxf>
    <dxf>
      <font>
        <color theme="1"/>
      </font>
      <fill>
        <patternFill>
          <bgColor theme="7" tint="0.79998168889431442"/>
        </patternFill>
      </fill>
    </dxf>
    <dxf>
      <font>
        <color theme="1"/>
      </font>
      <fill>
        <patternFill>
          <bgColor theme="7" tint="0.79998168889431442"/>
        </patternFill>
      </fill>
    </dxf>
    <dxf>
      <font>
        <color theme="1"/>
      </font>
      <fill>
        <patternFill>
          <bgColor theme="7" tint="0.79998168889431442"/>
        </patternFill>
      </fill>
    </dxf>
    <dxf>
      <font>
        <color theme="1"/>
      </font>
      <fill>
        <patternFill>
          <bgColor theme="7" tint="0.79998168889431442"/>
        </patternFill>
      </fill>
    </dxf>
    <dxf>
      <font>
        <color theme="1"/>
      </font>
      <fill>
        <patternFill>
          <bgColor theme="7" tint="0.79998168889431442"/>
        </patternFill>
      </fill>
    </dxf>
    <dxf>
      <font>
        <color theme="1"/>
      </font>
      <fill>
        <patternFill>
          <bgColor theme="7" tint="0.79998168889431442"/>
        </patternFill>
      </fill>
    </dxf>
    <dxf>
      <font>
        <color theme="1"/>
      </font>
      <fill>
        <patternFill>
          <bgColor theme="7" tint="0.79998168889431442"/>
        </patternFill>
      </fill>
    </dxf>
    <dxf>
      <font>
        <strike val="0"/>
        <color theme="1"/>
      </font>
      <fill>
        <patternFill>
          <bgColor rgb="FFF2C0C0"/>
        </patternFill>
      </fill>
    </dxf>
    <dxf>
      <font>
        <color theme="1"/>
      </font>
      <fill>
        <patternFill>
          <bgColor rgb="FFF2C0C0"/>
        </patternFill>
      </fill>
    </dxf>
    <dxf>
      <font>
        <color theme="1"/>
      </font>
      <fill>
        <patternFill>
          <bgColor theme="7" tint="0.79998168889431442"/>
        </patternFill>
      </fill>
    </dxf>
    <dxf>
      <font>
        <color theme="1"/>
      </font>
      <fill>
        <patternFill>
          <bgColor rgb="FFF2C0C0"/>
        </patternFill>
      </fill>
    </dxf>
    <dxf>
      <font>
        <color theme="1"/>
      </font>
      <fill>
        <patternFill>
          <bgColor rgb="FFF2C0C0"/>
        </patternFill>
      </fill>
    </dxf>
    <dxf>
      <font>
        <color theme="1"/>
      </font>
      <fill>
        <patternFill>
          <bgColor rgb="FFFFCCCC"/>
        </patternFill>
      </fill>
    </dxf>
    <dxf>
      <font>
        <color theme="1"/>
      </font>
      <fill>
        <patternFill>
          <bgColor rgb="FFF2C0C0"/>
        </patternFill>
      </fill>
    </dxf>
    <dxf>
      <font>
        <color theme="1"/>
      </font>
      <fill>
        <patternFill>
          <bgColor rgb="FFFFCCCC"/>
        </patternFill>
      </fill>
    </dxf>
    <dxf>
      <font>
        <color theme="1"/>
      </font>
      <fill>
        <patternFill>
          <bgColor rgb="FFFFCCCC"/>
        </patternFill>
      </fill>
    </dxf>
    <dxf>
      <font>
        <color theme="1" tint="0.499984740745262"/>
      </font>
      <fill>
        <patternFill>
          <bgColor theme="1" tint="0.499984740745262"/>
        </patternFill>
      </fill>
    </dxf>
    <dxf>
      <font>
        <color theme="1"/>
      </font>
      <fill>
        <patternFill>
          <bgColor theme="7" tint="0.79998168889431442"/>
        </patternFill>
      </fill>
    </dxf>
    <dxf>
      <font>
        <color theme="1"/>
      </font>
      <fill>
        <patternFill>
          <bgColor rgb="FFF2C0C0"/>
        </patternFill>
      </fill>
    </dxf>
    <dxf>
      <font>
        <color theme="1"/>
      </font>
      <fill>
        <patternFill>
          <bgColor rgb="FFF2C0C0"/>
        </patternFill>
      </fill>
    </dxf>
    <dxf>
      <font>
        <color theme="1"/>
      </font>
      <fill>
        <patternFill>
          <bgColor rgb="FFF2C0C0"/>
        </patternFill>
      </fill>
    </dxf>
    <dxf>
      <font>
        <color theme="1"/>
      </font>
      <fill>
        <patternFill>
          <bgColor rgb="FFF2C0C0"/>
        </patternFill>
      </fill>
    </dxf>
    <dxf>
      <font>
        <color theme="1"/>
      </font>
      <fill>
        <patternFill>
          <bgColor rgb="FFF2C0C0"/>
        </patternFill>
      </fill>
    </dxf>
    <dxf>
      <fill>
        <patternFill>
          <bgColor theme="8" tint="0.79998168889431442"/>
        </patternFill>
      </fill>
    </dxf>
    <dxf>
      <font>
        <color theme="1"/>
      </font>
      <fill>
        <patternFill>
          <bgColor rgb="FFFFCCCC"/>
        </patternFill>
      </fill>
    </dxf>
    <dxf>
      <fill>
        <patternFill>
          <bgColor theme="1" tint="0.499984740745262"/>
        </patternFill>
      </fill>
    </dxf>
  </dxfs>
  <tableStyles count="0" defaultTableStyle="TableStyleMedium2" defaultPivotStyle="PivotStyleLight16"/>
  <colors>
    <mruColors>
      <color rgb="FFDDEBF7"/>
      <color rgb="FFFFF2CC"/>
      <color rgb="FF0070C0"/>
      <color rgb="FF154578"/>
      <color rgb="FFFFCCCC"/>
      <color rgb="FFF2C0C0"/>
      <color rgb="FFFCC0C0"/>
      <color rgb="FFFFCCFF"/>
      <color rgb="FF008000"/>
      <color rgb="FF3CB45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Radio" firstButton="1" fmlaLink="AI26"/>
</file>

<file path=xl/ctrlProps/ctrlProp2.xml><?xml version="1.0" encoding="utf-8"?>
<formControlPr xmlns="http://schemas.microsoft.com/office/spreadsheetml/2009/9/main" objectType="Radio" checked="Checked"/>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hyperlink" Target="https://www.ed.gov/sites/ed/files/2024-11/fs901-2023-24.pdf" TargetMode="External"/><Relationship Id="rId3" Type="http://schemas.openxmlformats.org/officeDocument/2006/relationships/hyperlink" Target="https://dasycenter.org/about/contact/" TargetMode="External"/><Relationship Id="rId7" Type="http://schemas.openxmlformats.org/officeDocument/2006/relationships/hyperlink" Target="https://www.ed.gov/data/edfacts-initiative" TargetMode="External"/><Relationship Id="rId2" Type="http://schemas.openxmlformats.org/officeDocument/2006/relationships/image" Target="../media/image1.png"/><Relationship Id="rId1" Type="http://schemas.openxmlformats.org/officeDocument/2006/relationships/hyperlink" Target="https://dasycenter.org/" TargetMode="External"/><Relationship Id="rId6" Type="http://schemas.openxmlformats.org/officeDocument/2006/relationships/image" Target="../media/image3.png"/><Relationship Id="rId5" Type="http://schemas.openxmlformats.org/officeDocument/2006/relationships/hyperlink" Target="https://osepideasthatwork.org/" TargetMode="External"/><Relationship Id="rId4" Type="http://schemas.openxmlformats.org/officeDocument/2006/relationships/image" Target="../media/image2.gif"/><Relationship Id="rId9" Type="http://schemas.openxmlformats.org/officeDocument/2006/relationships/hyperlink" Target="https://www2.ed.gov/about/inits/ed/edfacts/emaps-idea-part-c-exiting-collection-user-guide.pdf" TargetMode="External"/></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jpe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drawing4.xml.rels><?xml version="1.0" encoding="UTF-8" standalone="yes"?>
<Relationships xmlns="http://schemas.openxmlformats.org/package/2006/relationships"><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0</xdr:col>
      <xdr:colOff>152400</xdr:colOff>
      <xdr:row>1</xdr:row>
      <xdr:rowOff>114300</xdr:rowOff>
    </xdr:from>
    <xdr:to>
      <xdr:col>0</xdr:col>
      <xdr:colOff>3438441</xdr:colOff>
      <xdr:row>1</xdr:row>
      <xdr:rowOff>951345</xdr:rowOff>
    </xdr:to>
    <xdr:pic>
      <xdr:nvPicPr>
        <xdr:cNvPr id="16" name="Picture 15" descr="DaSy. The Center for IDEA Early Childhood Data Systems">
          <a:hlinkClick xmlns:r="http://schemas.openxmlformats.org/officeDocument/2006/relationships" r:id="rId1"/>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2400" y="368300"/>
          <a:ext cx="3286041" cy="8370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95250</xdr:colOff>
      <xdr:row>41</xdr:row>
      <xdr:rowOff>158750</xdr:rowOff>
    </xdr:from>
    <xdr:to>
      <xdr:col>9</xdr:col>
      <xdr:colOff>76200</xdr:colOff>
      <xdr:row>41</xdr:row>
      <xdr:rowOff>158750</xdr:rowOff>
    </xdr:to>
    <xdr:sp macro="" textlink="">
      <xdr:nvSpPr>
        <xdr:cNvPr id="17" name="Rectangle 16">
          <a:hlinkClick xmlns:r="http://schemas.openxmlformats.org/officeDocument/2006/relationships" r:id="rId3"/>
          <a:extLst>
            <a:ext uri="{FF2B5EF4-FFF2-40B4-BE49-F238E27FC236}">
              <a16:creationId xmlns:a16="http://schemas.microsoft.com/office/drawing/2014/main" id="{00000000-0008-0000-0000-000011000000}"/>
            </a:ext>
          </a:extLst>
        </xdr:cNvPr>
        <xdr:cNvSpPr/>
      </xdr:nvSpPr>
      <xdr:spPr bwMode="auto">
        <a:xfrm>
          <a:off x="10147300" y="13341350"/>
          <a:ext cx="958850" cy="0"/>
        </a:xfrm>
        <a:prstGeom prst="rect">
          <a:avLst/>
        </a:prstGeom>
        <a:solidFill>
          <a:srgbClr val="4F81BD">
            <a:alpha val="0"/>
          </a:srgbClr>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xdr:twoCellAnchor editAs="oneCell">
    <xdr:from>
      <xdr:col>0</xdr:col>
      <xdr:colOff>4762500</xdr:colOff>
      <xdr:row>17</xdr:row>
      <xdr:rowOff>12700</xdr:rowOff>
    </xdr:from>
    <xdr:to>
      <xdr:col>0</xdr:col>
      <xdr:colOff>5683250</xdr:colOff>
      <xdr:row>20</xdr:row>
      <xdr:rowOff>55823</xdr:rowOff>
    </xdr:to>
    <xdr:pic>
      <xdr:nvPicPr>
        <xdr:cNvPr id="24" name="Picture 5" descr="DaSy">
          <a:hlinkClick xmlns:r="http://schemas.openxmlformats.org/officeDocument/2006/relationships" r:id="rId1"/>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762500" y="8953500"/>
          <a:ext cx="920750" cy="6717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5835650</xdr:colOff>
      <xdr:row>17</xdr:row>
      <xdr:rowOff>0</xdr:rowOff>
    </xdr:from>
    <xdr:to>
      <xdr:col>0</xdr:col>
      <xdr:colOff>7042150</xdr:colOff>
      <xdr:row>20</xdr:row>
      <xdr:rowOff>15724</xdr:rowOff>
    </xdr:to>
    <xdr:pic>
      <xdr:nvPicPr>
        <xdr:cNvPr id="25" name="Picture 24" descr="IDEAS that Work. Office of Special Education Programs. U.S. Department of Education">
          <a:hlinkClick xmlns:r="http://schemas.openxmlformats.org/officeDocument/2006/relationships" r:id="rId5"/>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835650" y="8940800"/>
          <a:ext cx="1206500" cy="644374"/>
        </a:xfrm>
        <a:prstGeom prst="rect">
          <a:avLst/>
        </a:prstGeom>
      </xdr:spPr>
    </xdr:pic>
    <xdr:clientData/>
  </xdr:twoCellAnchor>
  <xdr:twoCellAnchor>
    <xdr:from>
      <xdr:col>0</xdr:col>
      <xdr:colOff>1800225</xdr:colOff>
      <xdr:row>3</xdr:row>
      <xdr:rowOff>977900</xdr:rowOff>
    </xdr:from>
    <xdr:to>
      <xdr:col>0</xdr:col>
      <xdr:colOff>3425825</xdr:colOff>
      <xdr:row>3</xdr:row>
      <xdr:rowOff>1244600</xdr:rowOff>
    </xdr:to>
    <xdr:sp macro="" textlink="">
      <xdr:nvSpPr>
        <xdr:cNvPr id="18" name="Rectangle 17">
          <a:hlinkClick xmlns:r="http://schemas.openxmlformats.org/officeDocument/2006/relationships" r:id="rId7" tooltip="EDFacts Initiative"/>
          <a:extLst>
            <a:ext uri="{FF2B5EF4-FFF2-40B4-BE49-F238E27FC236}">
              <a16:creationId xmlns:a16="http://schemas.microsoft.com/office/drawing/2014/main" id="{00000000-0008-0000-0000-000012000000}"/>
            </a:ext>
          </a:extLst>
        </xdr:cNvPr>
        <xdr:cNvSpPr/>
      </xdr:nvSpPr>
      <xdr:spPr bwMode="auto">
        <a:xfrm>
          <a:off x="1800225" y="2635250"/>
          <a:ext cx="1625600" cy="266700"/>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xdr:twoCellAnchor>
    <xdr:from>
      <xdr:col>0</xdr:col>
      <xdr:colOff>5375275</xdr:colOff>
      <xdr:row>5</xdr:row>
      <xdr:rowOff>101600</xdr:rowOff>
    </xdr:from>
    <xdr:to>
      <xdr:col>1</xdr:col>
      <xdr:colOff>114299</xdr:colOff>
      <xdr:row>5</xdr:row>
      <xdr:rowOff>330200</xdr:rowOff>
    </xdr:to>
    <xdr:sp macro="" textlink="">
      <xdr:nvSpPr>
        <xdr:cNvPr id="19" name="Rectangle 18">
          <a:hlinkClick xmlns:r="http://schemas.openxmlformats.org/officeDocument/2006/relationships" r:id="rId8" tooltip="EMAPS User Guide: IDEA Part C Exiting Survey"/>
          <a:extLst>
            <a:ext uri="{FF2B5EF4-FFF2-40B4-BE49-F238E27FC236}">
              <a16:creationId xmlns:a16="http://schemas.microsoft.com/office/drawing/2014/main" id="{00000000-0008-0000-0000-000013000000}"/>
            </a:ext>
          </a:extLst>
        </xdr:cNvPr>
        <xdr:cNvSpPr/>
      </xdr:nvSpPr>
      <xdr:spPr bwMode="auto">
        <a:xfrm>
          <a:off x="5375275" y="3435350"/>
          <a:ext cx="1949449" cy="228600"/>
        </a:xfrm>
        <a:prstGeom prst="rect">
          <a:avLst/>
        </a:prstGeom>
        <a:solidFill>
          <a:srgbClr val="4F81BD">
            <a:alpha val="0"/>
          </a:srgbClr>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xdr:twoCellAnchor>
    <xdr:from>
      <xdr:col>0</xdr:col>
      <xdr:colOff>273050</xdr:colOff>
      <xdr:row>5</xdr:row>
      <xdr:rowOff>254000</xdr:rowOff>
    </xdr:from>
    <xdr:to>
      <xdr:col>0</xdr:col>
      <xdr:colOff>1771650</xdr:colOff>
      <xdr:row>6</xdr:row>
      <xdr:rowOff>12700</xdr:rowOff>
    </xdr:to>
    <xdr:sp macro="" textlink="">
      <xdr:nvSpPr>
        <xdr:cNvPr id="20" name="Rectangle 19">
          <a:hlinkClick xmlns:r="http://schemas.openxmlformats.org/officeDocument/2006/relationships" r:id="rId9"/>
          <a:extLst>
            <a:ext uri="{FF2B5EF4-FFF2-40B4-BE49-F238E27FC236}">
              <a16:creationId xmlns:a16="http://schemas.microsoft.com/office/drawing/2014/main" id="{00000000-0008-0000-0000-000014000000}"/>
            </a:ext>
          </a:extLst>
        </xdr:cNvPr>
        <xdr:cNvSpPr/>
      </xdr:nvSpPr>
      <xdr:spPr bwMode="auto">
        <a:xfrm>
          <a:off x="273050" y="3378200"/>
          <a:ext cx="1498600" cy="171450"/>
        </a:xfrm>
        <a:prstGeom prst="rect">
          <a:avLst/>
        </a:prstGeom>
        <a:solidFill>
          <a:srgbClr val="4F81BD">
            <a:alpha val="0"/>
          </a:srgbClr>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xdr:twoCellAnchor>
    <xdr:from>
      <xdr:col>0</xdr:col>
      <xdr:colOff>3346450</xdr:colOff>
      <xdr:row>13</xdr:row>
      <xdr:rowOff>438150</xdr:rowOff>
    </xdr:from>
    <xdr:to>
      <xdr:col>0</xdr:col>
      <xdr:colOff>4076700</xdr:colOff>
      <xdr:row>13</xdr:row>
      <xdr:rowOff>666750</xdr:rowOff>
    </xdr:to>
    <xdr:sp macro="" textlink="">
      <xdr:nvSpPr>
        <xdr:cNvPr id="22" name="Rectangle 21">
          <a:hlinkClick xmlns:r="http://schemas.openxmlformats.org/officeDocument/2006/relationships" r:id="rId3"/>
          <a:extLst>
            <a:ext uri="{FF2B5EF4-FFF2-40B4-BE49-F238E27FC236}">
              <a16:creationId xmlns:a16="http://schemas.microsoft.com/office/drawing/2014/main" id="{00000000-0008-0000-0000-000016000000}"/>
            </a:ext>
          </a:extLst>
        </xdr:cNvPr>
        <xdr:cNvSpPr/>
      </xdr:nvSpPr>
      <xdr:spPr bwMode="auto">
        <a:xfrm>
          <a:off x="3346450" y="8420100"/>
          <a:ext cx="730250" cy="228600"/>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xdr:twoCellAnchor>
    <xdr:from>
      <xdr:col>0</xdr:col>
      <xdr:colOff>304799</xdr:colOff>
      <xdr:row>5</xdr:row>
      <xdr:rowOff>295275</xdr:rowOff>
    </xdr:from>
    <xdr:to>
      <xdr:col>0</xdr:col>
      <xdr:colOff>3467100</xdr:colOff>
      <xdr:row>5</xdr:row>
      <xdr:rowOff>504825</xdr:rowOff>
    </xdr:to>
    <xdr:sp macro="" textlink="">
      <xdr:nvSpPr>
        <xdr:cNvPr id="5" name="Rectangle 4">
          <a:hlinkClick xmlns:r="http://schemas.openxmlformats.org/officeDocument/2006/relationships" r:id="rId8" tooltip="EMAPS User Guide: IDEA Part C Exiting Survey"/>
          <a:extLst>
            <a:ext uri="{FF2B5EF4-FFF2-40B4-BE49-F238E27FC236}">
              <a16:creationId xmlns:a16="http://schemas.microsoft.com/office/drawing/2014/main" id="{D654827B-EEEF-474F-AC23-185B312A2882}"/>
            </a:ext>
          </a:extLst>
        </xdr:cNvPr>
        <xdr:cNvSpPr/>
      </xdr:nvSpPr>
      <xdr:spPr bwMode="auto">
        <a:xfrm>
          <a:off x="304799" y="3629025"/>
          <a:ext cx="3162301" cy="209550"/>
        </a:xfrm>
        <a:prstGeom prst="rect">
          <a:avLst/>
        </a:prstGeom>
        <a:solidFill>
          <a:srgbClr val="4F81BD">
            <a:alpha val="0"/>
          </a:srgbClr>
        </a:solid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2057400</xdr:colOff>
          <xdr:row>23</xdr:row>
          <xdr:rowOff>38100</xdr:rowOff>
        </xdr:from>
        <xdr:to>
          <xdr:col>2</xdr:col>
          <xdr:colOff>2724150</xdr:colOff>
          <xdr:row>23</xdr:row>
          <xdr:rowOff>266700</xdr:rowOff>
        </xdr:to>
        <xdr:sp macro="" textlink="">
          <xdr:nvSpPr>
            <xdr:cNvPr id="3075" name="Option Button 3" descr="YES" hidden="1">
              <a:extLst>
                <a:ext uri="{63B3BB69-23CF-44E3-9099-C40C66FF867C}">
                  <a14:compatExt spid="_x0000_s3075"/>
                </a:ext>
                <a:ext uri="{FF2B5EF4-FFF2-40B4-BE49-F238E27FC236}">
                  <a16:creationId xmlns:a16="http://schemas.microsoft.com/office/drawing/2014/main" id="{00000000-0008-0000-0100-0000030C0000}"/>
                </a:ext>
              </a:extLst>
            </xdr:cNvPr>
            <xdr:cNvSpPr/>
          </xdr:nvSpPr>
          <xdr:spPr bwMode="auto">
            <a:xfrm>
              <a:off x="0" y="0"/>
              <a:ext cx="0" cy="0"/>
            </a:xfrm>
            <a:prstGeom prst="rect">
              <a:avLst/>
            </a:prstGeom>
            <a:solidFill>
              <a:srgbClr val="EBF1DF"/>
            </a:solidFill>
            <a:ln w="6350">
              <a:solidFill>
                <a:srgbClr val="789440"/>
              </a:solidFill>
              <a:miter lim="800000"/>
              <a:headEnd/>
              <a:tailEnd/>
            </a:ln>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YES</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2800350</xdr:colOff>
          <xdr:row>23</xdr:row>
          <xdr:rowOff>38100</xdr:rowOff>
        </xdr:from>
        <xdr:to>
          <xdr:col>2</xdr:col>
          <xdr:colOff>3448050</xdr:colOff>
          <xdr:row>23</xdr:row>
          <xdr:rowOff>266700</xdr:rowOff>
        </xdr:to>
        <xdr:sp macro="" textlink="">
          <xdr:nvSpPr>
            <xdr:cNvPr id="3076" name="Option Button 4" descr="YES" hidden="1">
              <a:extLst>
                <a:ext uri="{63B3BB69-23CF-44E3-9099-C40C66FF867C}">
                  <a14:compatExt spid="_x0000_s3076"/>
                </a:ext>
                <a:ext uri="{FF2B5EF4-FFF2-40B4-BE49-F238E27FC236}">
                  <a16:creationId xmlns:a16="http://schemas.microsoft.com/office/drawing/2014/main" id="{00000000-0008-0000-0100-0000040C0000}"/>
                </a:ext>
              </a:extLst>
            </xdr:cNvPr>
            <xdr:cNvSpPr/>
          </xdr:nvSpPr>
          <xdr:spPr bwMode="auto">
            <a:xfrm>
              <a:off x="0" y="0"/>
              <a:ext cx="0" cy="0"/>
            </a:xfrm>
            <a:prstGeom prst="rect">
              <a:avLst/>
            </a:prstGeom>
            <a:solidFill>
              <a:srgbClr val="F2C0C0"/>
            </a:solidFill>
            <a:ln w="6350">
              <a:solidFill>
                <a:srgbClr val="C00000"/>
              </a:solidFill>
              <a:miter lim="800000"/>
              <a:headEnd/>
              <a:tailEnd/>
            </a:ln>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NO</a:t>
              </a:r>
            </a:p>
          </xdr:txBody>
        </xdr:sp>
        <xdr:clientData fLock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438150</xdr:colOff>
      <xdr:row>62</xdr:row>
      <xdr:rowOff>76200</xdr:rowOff>
    </xdr:from>
    <xdr:to>
      <xdr:col>1</xdr:col>
      <xdr:colOff>1771650</xdr:colOff>
      <xdr:row>62</xdr:row>
      <xdr:rowOff>1652199</xdr:rowOff>
    </xdr:to>
    <xdr:pic>
      <xdr:nvPicPr>
        <xdr:cNvPr id="3" name="Picture 2">
          <a:extLst>
            <a:ext uri="{FF2B5EF4-FFF2-40B4-BE49-F238E27FC236}">
              <a16:creationId xmlns:a16="http://schemas.microsoft.com/office/drawing/2014/main" id="{A19BA5E9-9C90-43CA-A9E7-C2CBA330AAE0}"/>
            </a:ext>
          </a:extLst>
        </xdr:cNvPr>
        <xdr:cNvPicPr>
          <a:picLocks noChangeAspect="1"/>
        </xdr:cNvPicPr>
      </xdr:nvPicPr>
      <xdr:blipFill>
        <a:blip xmlns:r="http://schemas.openxmlformats.org/officeDocument/2006/relationships" r:embed="rId1"/>
        <a:stretch>
          <a:fillRect/>
        </a:stretch>
      </xdr:blipFill>
      <xdr:spPr>
        <a:xfrm>
          <a:off x="438150" y="54273450"/>
          <a:ext cx="5838825" cy="1575999"/>
        </a:xfrm>
        <a:prstGeom prst="rect">
          <a:avLst/>
        </a:prstGeom>
      </xdr:spPr>
    </xdr:pic>
    <xdr:clientData/>
  </xdr:twoCellAnchor>
  <xdr:twoCellAnchor editAs="oneCell">
    <xdr:from>
      <xdr:col>0</xdr:col>
      <xdr:colOff>628650</xdr:colOff>
      <xdr:row>29</xdr:row>
      <xdr:rowOff>133351</xdr:rowOff>
    </xdr:from>
    <xdr:to>
      <xdr:col>1</xdr:col>
      <xdr:colOff>2762444</xdr:colOff>
      <xdr:row>29</xdr:row>
      <xdr:rowOff>4762501</xdr:rowOff>
    </xdr:to>
    <xdr:pic>
      <xdr:nvPicPr>
        <xdr:cNvPr id="12" name="Picture 11">
          <a:extLst>
            <a:ext uri="{FF2B5EF4-FFF2-40B4-BE49-F238E27FC236}">
              <a16:creationId xmlns:a16="http://schemas.microsoft.com/office/drawing/2014/main" id="{43942EFB-39E4-FBA0-38F4-57F62F0E11D7}"/>
            </a:ext>
          </a:extLst>
        </xdr:cNvPr>
        <xdr:cNvPicPr>
          <a:picLocks noChangeAspect="1"/>
        </xdr:cNvPicPr>
      </xdr:nvPicPr>
      <xdr:blipFill>
        <a:blip xmlns:r="http://schemas.openxmlformats.org/officeDocument/2006/relationships" r:embed="rId2"/>
        <a:stretch>
          <a:fillRect/>
        </a:stretch>
      </xdr:blipFill>
      <xdr:spPr>
        <a:xfrm>
          <a:off x="628650" y="11572876"/>
          <a:ext cx="6639119" cy="4629150"/>
        </a:xfrm>
        <a:prstGeom prst="rect">
          <a:avLst/>
        </a:prstGeom>
      </xdr:spPr>
    </xdr:pic>
    <xdr:clientData/>
  </xdr:twoCellAnchor>
  <xdr:twoCellAnchor>
    <xdr:from>
      <xdr:col>0</xdr:col>
      <xdr:colOff>1762125</xdr:colOff>
      <xdr:row>29</xdr:row>
      <xdr:rowOff>2057400</xdr:rowOff>
    </xdr:from>
    <xdr:to>
      <xdr:col>0</xdr:col>
      <xdr:colOff>2295525</xdr:colOff>
      <xdr:row>29</xdr:row>
      <xdr:rowOff>3362326</xdr:rowOff>
    </xdr:to>
    <xdr:sp macro="" textlink="">
      <xdr:nvSpPr>
        <xdr:cNvPr id="13" name="Arrow: Down 12">
          <a:extLst>
            <a:ext uri="{FF2B5EF4-FFF2-40B4-BE49-F238E27FC236}">
              <a16:creationId xmlns:a16="http://schemas.microsoft.com/office/drawing/2014/main" id="{491C99F0-6892-4888-87FF-1E9ECD771D79}"/>
            </a:ext>
          </a:extLst>
        </xdr:cNvPr>
        <xdr:cNvSpPr/>
      </xdr:nvSpPr>
      <xdr:spPr>
        <a:xfrm>
          <a:off x="1762125" y="13496925"/>
          <a:ext cx="533400" cy="1304926"/>
        </a:xfrm>
        <a:prstGeom prst="downArrow">
          <a:avLst/>
        </a:prstGeom>
        <a:solidFill>
          <a:srgbClr val="C00000"/>
        </a:solidFill>
        <a:ln>
          <a:solidFill>
            <a:srgbClr val="C00000"/>
          </a:solidFill>
        </a:ln>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kern="1200"/>
        </a:p>
      </xdr:txBody>
    </xdr:sp>
    <xdr:clientData/>
  </xdr:twoCellAnchor>
  <xdr:twoCellAnchor>
    <xdr:from>
      <xdr:col>1</xdr:col>
      <xdr:colOff>447675</xdr:colOff>
      <xdr:row>29</xdr:row>
      <xdr:rowOff>2457450</xdr:rowOff>
    </xdr:from>
    <xdr:to>
      <xdr:col>1</xdr:col>
      <xdr:colOff>981075</xdr:colOff>
      <xdr:row>29</xdr:row>
      <xdr:rowOff>3924301</xdr:rowOff>
    </xdr:to>
    <xdr:sp macro="" textlink="">
      <xdr:nvSpPr>
        <xdr:cNvPr id="14" name="Arrow: Down 13">
          <a:extLst>
            <a:ext uri="{FF2B5EF4-FFF2-40B4-BE49-F238E27FC236}">
              <a16:creationId xmlns:a16="http://schemas.microsoft.com/office/drawing/2014/main" id="{D4E078C5-35B5-4AEC-AF0C-B49ADE028ADF}"/>
            </a:ext>
          </a:extLst>
        </xdr:cNvPr>
        <xdr:cNvSpPr/>
      </xdr:nvSpPr>
      <xdr:spPr>
        <a:xfrm>
          <a:off x="4857750" y="13896975"/>
          <a:ext cx="533400" cy="1466851"/>
        </a:xfrm>
        <a:prstGeom prst="downArrow">
          <a:avLst/>
        </a:prstGeom>
        <a:solidFill>
          <a:srgbClr val="C00000"/>
        </a:solidFill>
        <a:ln>
          <a:solidFill>
            <a:srgbClr val="C00000"/>
          </a:solidFill>
        </a:ln>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kern="1200"/>
        </a:p>
      </xdr:txBody>
    </xdr:sp>
    <xdr:clientData/>
  </xdr:twoCellAnchor>
  <xdr:twoCellAnchor>
    <xdr:from>
      <xdr:col>1</xdr:col>
      <xdr:colOff>1171575</xdr:colOff>
      <xdr:row>29</xdr:row>
      <xdr:rowOff>2714625</xdr:rowOff>
    </xdr:from>
    <xdr:to>
      <xdr:col>1</xdr:col>
      <xdr:colOff>1704975</xdr:colOff>
      <xdr:row>29</xdr:row>
      <xdr:rowOff>4162426</xdr:rowOff>
    </xdr:to>
    <xdr:sp macro="" textlink="">
      <xdr:nvSpPr>
        <xdr:cNvPr id="15" name="Arrow: Down 14">
          <a:extLst>
            <a:ext uri="{FF2B5EF4-FFF2-40B4-BE49-F238E27FC236}">
              <a16:creationId xmlns:a16="http://schemas.microsoft.com/office/drawing/2014/main" id="{9B074649-2963-4885-B40D-86F9422307FE}"/>
            </a:ext>
          </a:extLst>
        </xdr:cNvPr>
        <xdr:cNvSpPr/>
      </xdr:nvSpPr>
      <xdr:spPr>
        <a:xfrm>
          <a:off x="5581650" y="14154150"/>
          <a:ext cx="533400" cy="1447801"/>
        </a:xfrm>
        <a:prstGeom prst="downArrow">
          <a:avLst/>
        </a:prstGeom>
        <a:solidFill>
          <a:srgbClr val="C00000"/>
        </a:solidFill>
        <a:ln>
          <a:solidFill>
            <a:srgbClr val="C00000"/>
          </a:solidFill>
        </a:ln>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kern="1200"/>
        </a:p>
      </xdr:txBody>
    </xdr:sp>
    <xdr:clientData/>
  </xdr:twoCellAnchor>
  <xdr:twoCellAnchor>
    <xdr:from>
      <xdr:col>0</xdr:col>
      <xdr:colOff>657225</xdr:colOff>
      <xdr:row>31</xdr:row>
      <xdr:rowOff>142875</xdr:rowOff>
    </xdr:from>
    <xdr:to>
      <xdr:col>1</xdr:col>
      <xdr:colOff>2800350</xdr:colOff>
      <xdr:row>33</xdr:row>
      <xdr:rowOff>3895725</xdr:rowOff>
    </xdr:to>
    <xdr:sp macro="" textlink="">
      <xdr:nvSpPr>
        <xdr:cNvPr id="23" name="Rectangle 22">
          <a:extLst>
            <a:ext uri="{FF2B5EF4-FFF2-40B4-BE49-F238E27FC236}">
              <a16:creationId xmlns:a16="http://schemas.microsoft.com/office/drawing/2014/main" id="{CD1AEDC8-01B8-E1DC-E989-0BED770AE12F}"/>
            </a:ext>
          </a:extLst>
        </xdr:cNvPr>
        <xdr:cNvSpPr/>
      </xdr:nvSpPr>
      <xdr:spPr>
        <a:xfrm>
          <a:off x="657225" y="17106900"/>
          <a:ext cx="6553200" cy="4200525"/>
        </a:xfrm>
        <a:prstGeom prst="rect">
          <a:avLst/>
        </a:prstGeom>
        <a:blipFill>
          <a:blip xmlns:r="http://schemas.openxmlformats.org/officeDocument/2006/relationships" r:embed="rId3"/>
          <a:stretch>
            <a:fillRect/>
          </a:stretch>
        </a:blip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kern="1200"/>
        </a:p>
      </xdr:txBody>
    </xdr:sp>
    <xdr:clientData/>
  </xdr:twoCellAnchor>
  <xdr:twoCellAnchor editAs="oneCell">
    <xdr:from>
      <xdr:col>0</xdr:col>
      <xdr:colOff>876300</xdr:colOff>
      <xdr:row>39</xdr:row>
      <xdr:rowOff>123825</xdr:rowOff>
    </xdr:from>
    <xdr:to>
      <xdr:col>1</xdr:col>
      <xdr:colOff>1810509</xdr:colOff>
      <xdr:row>39</xdr:row>
      <xdr:rowOff>3867672</xdr:rowOff>
    </xdr:to>
    <xdr:pic>
      <xdr:nvPicPr>
        <xdr:cNvPr id="25" name="Picture 24">
          <a:extLst>
            <a:ext uri="{FF2B5EF4-FFF2-40B4-BE49-F238E27FC236}">
              <a16:creationId xmlns:a16="http://schemas.microsoft.com/office/drawing/2014/main" id="{A8D3FBE9-5531-990A-4D14-3C15856F7D42}"/>
            </a:ext>
          </a:extLst>
        </xdr:cNvPr>
        <xdr:cNvPicPr>
          <a:picLocks noChangeAspect="1"/>
        </xdr:cNvPicPr>
      </xdr:nvPicPr>
      <xdr:blipFill>
        <a:blip xmlns:r="http://schemas.openxmlformats.org/officeDocument/2006/relationships" r:embed="rId4"/>
        <a:stretch>
          <a:fillRect/>
        </a:stretch>
      </xdr:blipFill>
      <xdr:spPr>
        <a:xfrm>
          <a:off x="876300" y="21345525"/>
          <a:ext cx="5439534" cy="3743847"/>
        </a:xfrm>
        <a:prstGeom prst="rect">
          <a:avLst/>
        </a:prstGeom>
      </xdr:spPr>
    </xdr:pic>
    <xdr:clientData/>
  </xdr:twoCellAnchor>
  <xdr:twoCellAnchor>
    <xdr:from>
      <xdr:col>0</xdr:col>
      <xdr:colOff>579218</xdr:colOff>
      <xdr:row>39</xdr:row>
      <xdr:rowOff>1572396</xdr:rowOff>
    </xdr:from>
    <xdr:to>
      <xdr:col>0</xdr:col>
      <xdr:colOff>1063378</xdr:colOff>
      <xdr:row>39</xdr:row>
      <xdr:rowOff>2592072</xdr:rowOff>
    </xdr:to>
    <xdr:sp macro="" textlink="">
      <xdr:nvSpPr>
        <xdr:cNvPr id="26" name="Arrow: Down 25">
          <a:extLst>
            <a:ext uri="{FF2B5EF4-FFF2-40B4-BE49-F238E27FC236}">
              <a16:creationId xmlns:a16="http://schemas.microsoft.com/office/drawing/2014/main" id="{F94D0DE0-A567-B60A-CCD7-08F69E22A5B8}"/>
            </a:ext>
          </a:extLst>
        </xdr:cNvPr>
        <xdr:cNvSpPr/>
      </xdr:nvSpPr>
      <xdr:spPr>
        <a:xfrm rot="19177234">
          <a:off x="579218" y="22794096"/>
          <a:ext cx="484160" cy="1019676"/>
        </a:xfrm>
        <a:prstGeom prst="downArrow">
          <a:avLst>
            <a:gd name="adj1" fmla="val 50000"/>
            <a:gd name="adj2" fmla="val 79230"/>
          </a:avLst>
        </a:prstGeom>
        <a:solidFill>
          <a:srgbClr val="C00000"/>
        </a:solidFill>
        <a:ln>
          <a:solidFill>
            <a:srgbClr val="C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kern="1200"/>
        </a:p>
      </xdr:txBody>
    </xdr:sp>
    <xdr:clientData/>
  </xdr:twoCellAnchor>
  <xdr:twoCellAnchor editAs="oneCell">
    <xdr:from>
      <xdr:col>0</xdr:col>
      <xdr:colOff>762000</xdr:colOff>
      <xdr:row>36</xdr:row>
      <xdr:rowOff>85725</xdr:rowOff>
    </xdr:from>
    <xdr:to>
      <xdr:col>1</xdr:col>
      <xdr:colOff>2186939</xdr:colOff>
      <xdr:row>36</xdr:row>
      <xdr:rowOff>1504950</xdr:rowOff>
    </xdr:to>
    <xdr:pic>
      <xdr:nvPicPr>
        <xdr:cNvPr id="29" name="Picture 28">
          <a:extLst>
            <a:ext uri="{FF2B5EF4-FFF2-40B4-BE49-F238E27FC236}">
              <a16:creationId xmlns:a16="http://schemas.microsoft.com/office/drawing/2014/main" id="{EC87C49D-23AA-9636-49B6-50156EED1769}"/>
            </a:ext>
          </a:extLst>
        </xdr:cNvPr>
        <xdr:cNvPicPr>
          <a:picLocks noChangeAspect="1"/>
        </xdr:cNvPicPr>
      </xdr:nvPicPr>
      <xdr:blipFill>
        <a:blip xmlns:r="http://schemas.openxmlformats.org/officeDocument/2006/relationships" r:embed="rId5"/>
        <a:stretch>
          <a:fillRect/>
        </a:stretch>
      </xdr:blipFill>
      <xdr:spPr>
        <a:xfrm>
          <a:off x="762000" y="20650200"/>
          <a:ext cx="5930264" cy="1419225"/>
        </a:xfrm>
        <a:prstGeom prst="rect">
          <a:avLst/>
        </a:prstGeom>
      </xdr:spPr>
    </xdr:pic>
    <xdr:clientData/>
  </xdr:twoCellAnchor>
  <xdr:twoCellAnchor>
    <xdr:from>
      <xdr:col>1</xdr:col>
      <xdr:colOff>608981</xdr:colOff>
      <xdr:row>36</xdr:row>
      <xdr:rowOff>145227</xdr:rowOff>
    </xdr:from>
    <xdr:to>
      <xdr:col>1</xdr:col>
      <xdr:colOff>1093141</xdr:colOff>
      <xdr:row>36</xdr:row>
      <xdr:rowOff>1308014</xdr:rowOff>
    </xdr:to>
    <xdr:sp macro="" textlink="">
      <xdr:nvSpPr>
        <xdr:cNvPr id="28" name="Arrow: Down 27">
          <a:extLst>
            <a:ext uri="{FF2B5EF4-FFF2-40B4-BE49-F238E27FC236}">
              <a16:creationId xmlns:a16="http://schemas.microsoft.com/office/drawing/2014/main" id="{632768BC-9485-4841-951E-4DE48E78DA75}"/>
            </a:ext>
          </a:extLst>
        </xdr:cNvPr>
        <xdr:cNvSpPr/>
      </xdr:nvSpPr>
      <xdr:spPr>
        <a:xfrm rot="2448647">
          <a:off x="5114306" y="21109752"/>
          <a:ext cx="484160" cy="1162787"/>
        </a:xfrm>
        <a:prstGeom prst="downArrow">
          <a:avLst>
            <a:gd name="adj1" fmla="val 50000"/>
            <a:gd name="adj2" fmla="val 79230"/>
          </a:avLst>
        </a:prstGeom>
        <a:solidFill>
          <a:srgbClr val="C00000"/>
        </a:solidFill>
        <a:ln>
          <a:solidFill>
            <a:srgbClr val="C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kern="1200"/>
        </a:p>
      </xdr:txBody>
    </xdr:sp>
    <xdr:clientData/>
  </xdr:twoCellAnchor>
  <xdr:twoCellAnchor editAs="oneCell">
    <xdr:from>
      <xdr:col>0</xdr:col>
      <xdr:colOff>847725</xdr:colOff>
      <xdr:row>42</xdr:row>
      <xdr:rowOff>28575</xdr:rowOff>
    </xdr:from>
    <xdr:to>
      <xdr:col>1</xdr:col>
      <xdr:colOff>1800987</xdr:colOff>
      <xdr:row>42</xdr:row>
      <xdr:rowOff>3381843</xdr:rowOff>
    </xdr:to>
    <xdr:pic>
      <xdr:nvPicPr>
        <xdr:cNvPr id="32" name="Picture 31">
          <a:extLst>
            <a:ext uri="{FF2B5EF4-FFF2-40B4-BE49-F238E27FC236}">
              <a16:creationId xmlns:a16="http://schemas.microsoft.com/office/drawing/2014/main" id="{78FA566F-FE91-A90E-FFE0-8EFF89722DB3}"/>
            </a:ext>
          </a:extLst>
        </xdr:cNvPr>
        <xdr:cNvPicPr>
          <a:picLocks noChangeAspect="1"/>
        </xdr:cNvPicPr>
      </xdr:nvPicPr>
      <xdr:blipFill>
        <a:blip xmlns:r="http://schemas.openxmlformats.org/officeDocument/2006/relationships" r:embed="rId6"/>
        <a:stretch>
          <a:fillRect/>
        </a:stretch>
      </xdr:blipFill>
      <xdr:spPr>
        <a:xfrm>
          <a:off x="847725" y="27936825"/>
          <a:ext cx="5458587" cy="3353268"/>
        </a:xfrm>
        <a:prstGeom prst="rect">
          <a:avLst/>
        </a:prstGeom>
      </xdr:spPr>
    </xdr:pic>
    <xdr:clientData/>
  </xdr:twoCellAnchor>
  <xdr:twoCellAnchor>
    <xdr:from>
      <xdr:col>0</xdr:col>
      <xdr:colOff>3371850</xdr:colOff>
      <xdr:row>32</xdr:row>
      <xdr:rowOff>104774</xdr:rowOff>
    </xdr:from>
    <xdr:to>
      <xdr:col>0</xdr:col>
      <xdr:colOff>3905250</xdr:colOff>
      <xdr:row>33</xdr:row>
      <xdr:rowOff>742949</xdr:rowOff>
    </xdr:to>
    <xdr:sp macro="" textlink="">
      <xdr:nvSpPr>
        <xdr:cNvPr id="33" name="Arrow: Down 32">
          <a:extLst>
            <a:ext uri="{FF2B5EF4-FFF2-40B4-BE49-F238E27FC236}">
              <a16:creationId xmlns:a16="http://schemas.microsoft.com/office/drawing/2014/main" id="{42F07584-EA4B-456E-AE80-F4DF53718291}"/>
            </a:ext>
          </a:extLst>
        </xdr:cNvPr>
        <xdr:cNvSpPr/>
      </xdr:nvSpPr>
      <xdr:spPr>
        <a:xfrm>
          <a:off x="3371850" y="15982949"/>
          <a:ext cx="533400" cy="828675"/>
        </a:xfrm>
        <a:prstGeom prst="downArrow">
          <a:avLst/>
        </a:prstGeom>
        <a:solidFill>
          <a:srgbClr val="C00000"/>
        </a:solidFill>
        <a:ln>
          <a:solidFill>
            <a:srgbClr val="C00000"/>
          </a:solidFill>
        </a:ln>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kern="1200"/>
        </a:p>
      </xdr:txBody>
    </xdr:sp>
    <xdr:clientData/>
  </xdr:twoCellAnchor>
  <xdr:twoCellAnchor>
    <xdr:from>
      <xdr:col>1</xdr:col>
      <xdr:colOff>1619250</xdr:colOff>
      <xdr:row>33</xdr:row>
      <xdr:rowOff>2752724</xdr:rowOff>
    </xdr:from>
    <xdr:to>
      <xdr:col>1</xdr:col>
      <xdr:colOff>2152650</xdr:colOff>
      <xdr:row>33</xdr:row>
      <xdr:rowOff>3581399</xdr:rowOff>
    </xdr:to>
    <xdr:sp macro="" textlink="">
      <xdr:nvSpPr>
        <xdr:cNvPr id="34" name="Arrow: Down 33">
          <a:extLst>
            <a:ext uri="{FF2B5EF4-FFF2-40B4-BE49-F238E27FC236}">
              <a16:creationId xmlns:a16="http://schemas.microsoft.com/office/drawing/2014/main" id="{CE684406-E3BA-45A4-BC46-45B8BE78BC5D}"/>
            </a:ext>
          </a:extLst>
        </xdr:cNvPr>
        <xdr:cNvSpPr/>
      </xdr:nvSpPr>
      <xdr:spPr>
        <a:xfrm>
          <a:off x="6124575" y="18821399"/>
          <a:ext cx="533400" cy="828675"/>
        </a:xfrm>
        <a:prstGeom prst="downArrow">
          <a:avLst/>
        </a:prstGeom>
        <a:solidFill>
          <a:srgbClr val="C00000"/>
        </a:solidFill>
        <a:ln>
          <a:solidFill>
            <a:srgbClr val="C00000"/>
          </a:solidFill>
        </a:ln>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kern="1200"/>
        </a:p>
      </xdr:txBody>
    </xdr:sp>
    <xdr:clientData/>
  </xdr:twoCellAnchor>
  <xdr:twoCellAnchor>
    <xdr:from>
      <xdr:col>1</xdr:col>
      <xdr:colOff>209550</xdr:colOff>
      <xdr:row>33</xdr:row>
      <xdr:rowOff>1019174</xdr:rowOff>
    </xdr:from>
    <xdr:to>
      <xdr:col>1</xdr:col>
      <xdr:colOff>742950</xdr:colOff>
      <xdr:row>33</xdr:row>
      <xdr:rowOff>1847849</xdr:rowOff>
    </xdr:to>
    <xdr:sp macro="" textlink="">
      <xdr:nvSpPr>
        <xdr:cNvPr id="35" name="Arrow: Down 34">
          <a:extLst>
            <a:ext uri="{FF2B5EF4-FFF2-40B4-BE49-F238E27FC236}">
              <a16:creationId xmlns:a16="http://schemas.microsoft.com/office/drawing/2014/main" id="{39EC3768-286F-423C-8CA1-0607AA161A46}"/>
            </a:ext>
          </a:extLst>
        </xdr:cNvPr>
        <xdr:cNvSpPr/>
      </xdr:nvSpPr>
      <xdr:spPr>
        <a:xfrm>
          <a:off x="4714875" y="17087849"/>
          <a:ext cx="533400" cy="828675"/>
        </a:xfrm>
        <a:prstGeom prst="downArrow">
          <a:avLst/>
        </a:prstGeom>
        <a:solidFill>
          <a:srgbClr val="C00000"/>
        </a:solidFill>
        <a:ln>
          <a:solidFill>
            <a:srgbClr val="C00000"/>
          </a:solidFill>
        </a:ln>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kern="1200"/>
        </a:p>
      </xdr:txBody>
    </xdr:sp>
    <xdr:clientData/>
  </xdr:twoCellAnchor>
  <xdr:twoCellAnchor>
    <xdr:from>
      <xdr:col>0</xdr:col>
      <xdr:colOff>695325</xdr:colOff>
      <xdr:row>33</xdr:row>
      <xdr:rowOff>2371724</xdr:rowOff>
    </xdr:from>
    <xdr:to>
      <xdr:col>0</xdr:col>
      <xdr:colOff>1228725</xdr:colOff>
      <xdr:row>33</xdr:row>
      <xdr:rowOff>3200399</xdr:rowOff>
    </xdr:to>
    <xdr:sp macro="" textlink="">
      <xdr:nvSpPr>
        <xdr:cNvPr id="36" name="Arrow: Down 35">
          <a:extLst>
            <a:ext uri="{FF2B5EF4-FFF2-40B4-BE49-F238E27FC236}">
              <a16:creationId xmlns:a16="http://schemas.microsoft.com/office/drawing/2014/main" id="{A362E95C-5490-437C-942B-AA24F2E3E051}"/>
            </a:ext>
          </a:extLst>
        </xdr:cNvPr>
        <xdr:cNvSpPr/>
      </xdr:nvSpPr>
      <xdr:spPr>
        <a:xfrm>
          <a:off x="695325" y="18440399"/>
          <a:ext cx="533400" cy="828675"/>
        </a:xfrm>
        <a:prstGeom prst="downArrow">
          <a:avLst/>
        </a:prstGeom>
        <a:solidFill>
          <a:srgbClr val="C00000"/>
        </a:solidFill>
        <a:ln>
          <a:solidFill>
            <a:srgbClr val="C00000"/>
          </a:solidFill>
        </a:ln>
      </xdr:spPr>
      <xdr:style>
        <a:lnRef idx="2">
          <a:schemeClr val="accent2">
            <a:shade val="15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kern="1200"/>
        </a:p>
      </xdr:txBody>
    </xdr:sp>
    <xdr:clientData/>
  </xdr:twoCellAnchor>
  <xdr:twoCellAnchor editAs="oneCell">
    <xdr:from>
      <xdr:col>0</xdr:col>
      <xdr:colOff>523875</xdr:colOff>
      <xdr:row>45</xdr:row>
      <xdr:rowOff>114300</xdr:rowOff>
    </xdr:from>
    <xdr:to>
      <xdr:col>1</xdr:col>
      <xdr:colOff>2915613</xdr:colOff>
      <xdr:row>46</xdr:row>
      <xdr:rowOff>3801278</xdr:rowOff>
    </xdr:to>
    <xdr:pic>
      <xdr:nvPicPr>
        <xdr:cNvPr id="38" name="Picture 37">
          <a:extLst>
            <a:ext uri="{FF2B5EF4-FFF2-40B4-BE49-F238E27FC236}">
              <a16:creationId xmlns:a16="http://schemas.microsoft.com/office/drawing/2014/main" id="{EC0190C8-63EF-2A00-ED01-BC04385677EF}"/>
            </a:ext>
          </a:extLst>
        </xdr:cNvPr>
        <xdr:cNvPicPr>
          <a:picLocks noChangeAspect="1"/>
        </xdr:cNvPicPr>
      </xdr:nvPicPr>
      <xdr:blipFill>
        <a:blip xmlns:r="http://schemas.openxmlformats.org/officeDocument/2006/relationships" r:embed="rId7"/>
        <a:stretch>
          <a:fillRect/>
        </a:stretch>
      </xdr:blipFill>
      <xdr:spPr>
        <a:xfrm>
          <a:off x="523875" y="32004000"/>
          <a:ext cx="6897063" cy="5753903"/>
        </a:xfrm>
        <a:prstGeom prst="rect">
          <a:avLst/>
        </a:prstGeom>
      </xdr:spPr>
    </xdr:pic>
    <xdr:clientData/>
  </xdr:twoCellAnchor>
  <xdr:twoCellAnchor>
    <xdr:from>
      <xdr:col>0</xdr:col>
      <xdr:colOff>3905250</xdr:colOff>
      <xdr:row>45</xdr:row>
      <xdr:rowOff>971550</xdr:rowOff>
    </xdr:from>
    <xdr:to>
      <xdr:col>1</xdr:col>
      <xdr:colOff>857250</xdr:colOff>
      <xdr:row>45</xdr:row>
      <xdr:rowOff>1647825</xdr:rowOff>
    </xdr:to>
    <xdr:sp macro="" textlink="">
      <xdr:nvSpPr>
        <xdr:cNvPr id="40" name="Callout: Bent Line 39">
          <a:extLst>
            <a:ext uri="{FF2B5EF4-FFF2-40B4-BE49-F238E27FC236}">
              <a16:creationId xmlns:a16="http://schemas.microsoft.com/office/drawing/2014/main" id="{D5D55850-0990-86D4-1F1B-9FD290F6AAC1}"/>
            </a:ext>
          </a:extLst>
        </xdr:cNvPr>
        <xdr:cNvSpPr/>
      </xdr:nvSpPr>
      <xdr:spPr>
        <a:xfrm>
          <a:off x="3905250" y="33718500"/>
          <a:ext cx="1457325" cy="676275"/>
        </a:xfrm>
        <a:prstGeom prst="borderCallout2">
          <a:avLst>
            <a:gd name="adj1" fmla="val 18750"/>
            <a:gd name="adj2" fmla="val -8333"/>
            <a:gd name="adj3" fmla="val 18750"/>
            <a:gd name="adj4" fmla="val -16667"/>
            <a:gd name="adj5" fmla="val 167430"/>
            <a:gd name="adj6" fmla="val -52549"/>
          </a:avLst>
        </a:prstGeom>
        <a:solidFill>
          <a:schemeClr val="bg1"/>
        </a:solidFill>
        <a:ln w="28575">
          <a:solidFill>
            <a:srgbClr val="C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800" kern="1200">
              <a:solidFill>
                <a:sysClr val="windowText" lastClr="000000"/>
              </a:solidFill>
            </a:rPr>
            <a:t>Paste the file name here</a:t>
          </a:r>
          <a:r>
            <a:rPr lang="en-US" sz="1100" kern="1200">
              <a:solidFill>
                <a:sysClr val="windowText" lastClr="000000"/>
              </a:solidFill>
            </a:rPr>
            <a:t>.</a:t>
          </a:r>
        </a:p>
      </xdr:txBody>
    </xdr:sp>
    <xdr:clientData/>
  </xdr:twoCellAnchor>
  <xdr:twoCellAnchor>
    <xdr:from>
      <xdr:col>0</xdr:col>
      <xdr:colOff>4467225</xdr:colOff>
      <xdr:row>46</xdr:row>
      <xdr:rowOff>733425</xdr:rowOff>
    </xdr:from>
    <xdr:to>
      <xdr:col>1</xdr:col>
      <xdr:colOff>2990850</xdr:colOff>
      <xdr:row>46</xdr:row>
      <xdr:rowOff>1752601</xdr:rowOff>
    </xdr:to>
    <xdr:sp macro="" textlink="">
      <xdr:nvSpPr>
        <xdr:cNvPr id="41" name="Callout: Bent Line 40">
          <a:extLst>
            <a:ext uri="{FF2B5EF4-FFF2-40B4-BE49-F238E27FC236}">
              <a16:creationId xmlns:a16="http://schemas.microsoft.com/office/drawing/2014/main" id="{66CBE105-3416-4821-9E43-720D4CFDFEBD}"/>
            </a:ext>
          </a:extLst>
        </xdr:cNvPr>
        <xdr:cNvSpPr/>
      </xdr:nvSpPr>
      <xdr:spPr>
        <a:xfrm>
          <a:off x="4467225" y="35547300"/>
          <a:ext cx="3028950" cy="1019176"/>
        </a:xfrm>
        <a:prstGeom prst="borderCallout2">
          <a:avLst>
            <a:gd name="adj1" fmla="val 18750"/>
            <a:gd name="adj2" fmla="val -8333"/>
            <a:gd name="adj3" fmla="val 18750"/>
            <a:gd name="adj4" fmla="val -16667"/>
            <a:gd name="adj5" fmla="val 187043"/>
            <a:gd name="adj6" fmla="val -39255"/>
          </a:avLst>
        </a:prstGeom>
        <a:solidFill>
          <a:schemeClr val="bg1"/>
        </a:solidFill>
        <a:ln w="28575">
          <a:solidFill>
            <a:srgbClr val="C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800" kern="1200">
              <a:solidFill>
                <a:sysClr val="windowText" lastClr="000000"/>
              </a:solidFill>
            </a:rPr>
            <a:t>Click on the</a:t>
          </a:r>
          <a:r>
            <a:rPr lang="en-US" sz="1800" kern="1200" baseline="0">
              <a:solidFill>
                <a:sysClr val="windowText" lastClr="000000"/>
              </a:solidFill>
            </a:rPr>
            <a:t> Save as type dropdown list and select </a:t>
          </a:r>
        </a:p>
        <a:p>
          <a:pPr algn="l"/>
          <a:r>
            <a:rPr lang="en-US" sz="1800" kern="1200" baseline="0">
              <a:solidFill>
                <a:sysClr val="windowText" lastClr="000000"/>
              </a:solidFill>
            </a:rPr>
            <a:t>CSV (Comma delimited) (*.csv)</a:t>
          </a:r>
          <a:endParaRPr lang="en-US" sz="1100" kern="1200">
            <a:solidFill>
              <a:sysClr val="windowText" lastClr="000000"/>
            </a:solidFill>
          </a:endParaRPr>
        </a:p>
      </xdr:txBody>
    </xdr:sp>
    <xdr:clientData/>
  </xdr:twoCellAnchor>
  <xdr:twoCellAnchor>
    <xdr:from>
      <xdr:col>1</xdr:col>
      <xdr:colOff>314325</xdr:colOff>
      <xdr:row>42</xdr:row>
      <xdr:rowOff>333375</xdr:rowOff>
    </xdr:from>
    <xdr:to>
      <xdr:col>1</xdr:col>
      <xdr:colOff>2847975</xdr:colOff>
      <xdr:row>42</xdr:row>
      <xdr:rowOff>1562100</xdr:rowOff>
    </xdr:to>
    <xdr:sp macro="" textlink="">
      <xdr:nvSpPr>
        <xdr:cNvPr id="44" name="Callout: Bent Line 43">
          <a:extLst>
            <a:ext uri="{FF2B5EF4-FFF2-40B4-BE49-F238E27FC236}">
              <a16:creationId xmlns:a16="http://schemas.microsoft.com/office/drawing/2014/main" id="{2E1C546B-2BB9-4623-B517-BA24D3DD519D}"/>
            </a:ext>
          </a:extLst>
        </xdr:cNvPr>
        <xdr:cNvSpPr/>
      </xdr:nvSpPr>
      <xdr:spPr>
        <a:xfrm>
          <a:off x="4819650" y="28241625"/>
          <a:ext cx="2533650" cy="1228725"/>
        </a:xfrm>
        <a:prstGeom prst="borderCallout2">
          <a:avLst>
            <a:gd name="adj1" fmla="val 18750"/>
            <a:gd name="adj2" fmla="val -8333"/>
            <a:gd name="adj3" fmla="val 18750"/>
            <a:gd name="adj4" fmla="val -16667"/>
            <a:gd name="adj5" fmla="val 162779"/>
            <a:gd name="adj6" fmla="val -62699"/>
          </a:avLst>
        </a:prstGeom>
        <a:solidFill>
          <a:schemeClr val="bg1"/>
        </a:solidFill>
        <a:ln w="28575">
          <a:solidFill>
            <a:srgbClr val="C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800" kern="1200">
              <a:solidFill>
                <a:sysClr val="windowText" lastClr="000000"/>
              </a:solidFill>
            </a:rPr>
            <a:t>After you have used Paste Value to paste the file name here,</a:t>
          </a:r>
          <a:r>
            <a:rPr lang="en-US" sz="1800" kern="1200" baseline="0">
              <a:solidFill>
                <a:sysClr val="windowText" lastClr="000000"/>
              </a:solidFill>
            </a:rPr>
            <a:t> copy the file name again.</a:t>
          </a:r>
          <a:endParaRPr lang="en-US" sz="1800" kern="1200">
            <a:solidFill>
              <a:sysClr val="windowText" lastClr="000000"/>
            </a:solidFill>
          </a:endParaRPr>
        </a:p>
      </xdr:txBody>
    </xdr:sp>
    <xdr:clientData/>
  </xdr:twoCellAnchor>
  <xdr:twoCellAnchor>
    <xdr:from>
      <xdr:col>0</xdr:col>
      <xdr:colOff>1409701</xdr:colOff>
      <xdr:row>42</xdr:row>
      <xdr:rowOff>1028700</xdr:rowOff>
    </xdr:from>
    <xdr:to>
      <xdr:col>0</xdr:col>
      <xdr:colOff>2209801</xdr:colOff>
      <xdr:row>42</xdr:row>
      <xdr:rowOff>1323975</xdr:rowOff>
    </xdr:to>
    <xdr:sp macro="" textlink="">
      <xdr:nvSpPr>
        <xdr:cNvPr id="45" name="Rectangle: Rounded Corners 44">
          <a:extLst>
            <a:ext uri="{FF2B5EF4-FFF2-40B4-BE49-F238E27FC236}">
              <a16:creationId xmlns:a16="http://schemas.microsoft.com/office/drawing/2014/main" id="{753C8E0E-9975-D45D-02B8-1E7663D06E69}"/>
            </a:ext>
          </a:extLst>
        </xdr:cNvPr>
        <xdr:cNvSpPr/>
      </xdr:nvSpPr>
      <xdr:spPr>
        <a:xfrm>
          <a:off x="1409701" y="28936950"/>
          <a:ext cx="800100" cy="295275"/>
        </a:xfrm>
        <a:prstGeom prst="roundRect">
          <a:avLst/>
        </a:prstGeom>
        <a:noFill/>
        <a:ln w="28575">
          <a:solidFill>
            <a:srgbClr val="C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kern="1200"/>
        </a:p>
      </xdr:txBody>
    </xdr:sp>
    <xdr:clientData/>
  </xdr:twoCellAnchor>
  <xdr:twoCellAnchor editAs="oneCell">
    <xdr:from>
      <xdr:col>0</xdr:col>
      <xdr:colOff>504825</xdr:colOff>
      <xdr:row>49</xdr:row>
      <xdr:rowOff>85725</xdr:rowOff>
    </xdr:from>
    <xdr:to>
      <xdr:col>1</xdr:col>
      <xdr:colOff>2905125</xdr:colOff>
      <xdr:row>49</xdr:row>
      <xdr:rowOff>1623264</xdr:rowOff>
    </xdr:to>
    <xdr:pic>
      <xdr:nvPicPr>
        <xdr:cNvPr id="49" name="Picture 48">
          <a:extLst>
            <a:ext uri="{FF2B5EF4-FFF2-40B4-BE49-F238E27FC236}">
              <a16:creationId xmlns:a16="http://schemas.microsoft.com/office/drawing/2014/main" id="{84870847-CA89-3997-6BF7-9DACF4403517}"/>
            </a:ext>
          </a:extLst>
        </xdr:cNvPr>
        <xdr:cNvPicPr>
          <a:picLocks noChangeAspect="1"/>
        </xdr:cNvPicPr>
      </xdr:nvPicPr>
      <xdr:blipFill>
        <a:blip xmlns:r="http://schemas.openxmlformats.org/officeDocument/2006/relationships" r:embed="rId8"/>
        <a:stretch>
          <a:fillRect/>
        </a:stretch>
      </xdr:blipFill>
      <xdr:spPr>
        <a:xfrm>
          <a:off x="504825" y="39804975"/>
          <a:ext cx="6905625" cy="1537539"/>
        </a:xfrm>
        <a:prstGeom prst="rect">
          <a:avLst/>
        </a:prstGeom>
      </xdr:spPr>
    </xdr:pic>
    <xdr:clientData/>
  </xdr:twoCellAnchor>
  <xdr:twoCellAnchor editAs="oneCell">
    <xdr:from>
      <xdr:col>0</xdr:col>
      <xdr:colOff>504825</xdr:colOff>
      <xdr:row>51</xdr:row>
      <xdr:rowOff>161925</xdr:rowOff>
    </xdr:from>
    <xdr:to>
      <xdr:col>1</xdr:col>
      <xdr:colOff>558</xdr:colOff>
      <xdr:row>51</xdr:row>
      <xdr:rowOff>1876664</xdr:rowOff>
    </xdr:to>
    <xdr:pic>
      <xdr:nvPicPr>
        <xdr:cNvPr id="4" name="Picture 3">
          <a:extLst>
            <a:ext uri="{FF2B5EF4-FFF2-40B4-BE49-F238E27FC236}">
              <a16:creationId xmlns:a16="http://schemas.microsoft.com/office/drawing/2014/main" id="{D6DDB7B1-1871-DB8E-7505-B500AF57B2EE}"/>
            </a:ext>
          </a:extLst>
        </xdr:cNvPr>
        <xdr:cNvPicPr>
          <a:picLocks noChangeAspect="1"/>
        </xdr:cNvPicPr>
      </xdr:nvPicPr>
      <xdr:blipFill>
        <a:blip xmlns:r="http://schemas.openxmlformats.org/officeDocument/2006/relationships" r:embed="rId9"/>
        <a:stretch>
          <a:fillRect/>
        </a:stretch>
      </xdr:blipFill>
      <xdr:spPr>
        <a:xfrm>
          <a:off x="504825" y="41900475"/>
          <a:ext cx="4001058" cy="1714739"/>
        </a:xfrm>
        <a:prstGeom prst="rect">
          <a:avLst/>
        </a:prstGeom>
      </xdr:spPr>
    </xdr:pic>
    <xdr:clientData/>
  </xdr:twoCellAnchor>
  <xdr:twoCellAnchor>
    <xdr:from>
      <xdr:col>0</xdr:col>
      <xdr:colOff>3324225</xdr:colOff>
      <xdr:row>49</xdr:row>
      <xdr:rowOff>1104900</xdr:rowOff>
    </xdr:from>
    <xdr:to>
      <xdr:col>0</xdr:col>
      <xdr:colOff>3971925</xdr:colOff>
      <xdr:row>49</xdr:row>
      <xdr:rowOff>1371600</xdr:rowOff>
    </xdr:to>
    <xdr:sp macro="" textlink="">
      <xdr:nvSpPr>
        <xdr:cNvPr id="5" name="Rectangle: Rounded Corners 4">
          <a:extLst>
            <a:ext uri="{FF2B5EF4-FFF2-40B4-BE49-F238E27FC236}">
              <a16:creationId xmlns:a16="http://schemas.microsoft.com/office/drawing/2014/main" id="{BB47AAD5-0363-47D1-9463-F83162150827}"/>
            </a:ext>
          </a:extLst>
        </xdr:cNvPr>
        <xdr:cNvSpPr/>
      </xdr:nvSpPr>
      <xdr:spPr>
        <a:xfrm>
          <a:off x="3324225" y="40824150"/>
          <a:ext cx="647700" cy="266700"/>
        </a:xfrm>
        <a:prstGeom prst="roundRect">
          <a:avLst/>
        </a:prstGeom>
        <a:noFill/>
        <a:ln w="28575">
          <a:solidFill>
            <a:srgbClr val="C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kern="1200"/>
        </a:p>
      </xdr:txBody>
    </xdr:sp>
    <xdr:clientData/>
  </xdr:twoCellAnchor>
  <xdr:twoCellAnchor>
    <xdr:from>
      <xdr:col>0</xdr:col>
      <xdr:colOff>1524000</xdr:colOff>
      <xdr:row>51</xdr:row>
      <xdr:rowOff>1247775</xdr:rowOff>
    </xdr:from>
    <xdr:to>
      <xdr:col>0</xdr:col>
      <xdr:colOff>2314575</xdr:colOff>
      <xdr:row>51</xdr:row>
      <xdr:rowOff>1581150</xdr:rowOff>
    </xdr:to>
    <xdr:sp macro="" textlink="">
      <xdr:nvSpPr>
        <xdr:cNvPr id="48" name="Rectangle: Rounded Corners 47">
          <a:extLst>
            <a:ext uri="{FF2B5EF4-FFF2-40B4-BE49-F238E27FC236}">
              <a16:creationId xmlns:a16="http://schemas.microsoft.com/office/drawing/2014/main" id="{5F43919F-1FAC-4EB1-9AB7-3015AF822EC9}"/>
            </a:ext>
          </a:extLst>
        </xdr:cNvPr>
        <xdr:cNvSpPr/>
      </xdr:nvSpPr>
      <xdr:spPr>
        <a:xfrm>
          <a:off x="1524000" y="42986325"/>
          <a:ext cx="790575" cy="333375"/>
        </a:xfrm>
        <a:prstGeom prst="roundRect">
          <a:avLst/>
        </a:prstGeom>
        <a:noFill/>
        <a:ln w="28575">
          <a:solidFill>
            <a:srgbClr val="C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kern="1200"/>
        </a:p>
      </xdr:txBody>
    </xdr:sp>
    <xdr:clientData/>
  </xdr:twoCellAnchor>
  <xdr:twoCellAnchor editAs="oneCell">
    <xdr:from>
      <xdr:col>0</xdr:col>
      <xdr:colOff>628651</xdr:colOff>
      <xdr:row>55</xdr:row>
      <xdr:rowOff>114300</xdr:rowOff>
    </xdr:from>
    <xdr:to>
      <xdr:col>1</xdr:col>
      <xdr:colOff>1590676</xdr:colOff>
      <xdr:row>56</xdr:row>
      <xdr:rowOff>58579</xdr:rowOff>
    </xdr:to>
    <xdr:pic>
      <xdr:nvPicPr>
        <xdr:cNvPr id="6" name="Picture 5">
          <a:extLst>
            <a:ext uri="{FF2B5EF4-FFF2-40B4-BE49-F238E27FC236}">
              <a16:creationId xmlns:a16="http://schemas.microsoft.com/office/drawing/2014/main" id="{9B904FE7-2689-D697-0FDC-E57B28E5624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28651" y="45910500"/>
          <a:ext cx="5467350" cy="43543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4267200</xdr:colOff>
      <xdr:row>55</xdr:row>
      <xdr:rowOff>1733550</xdr:rowOff>
    </xdr:from>
    <xdr:to>
      <xdr:col>1</xdr:col>
      <xdr:colOff>552450</xdr:colOff>
      <xdr:row>55</xdr:row>
      <xdr:rowOff>2066925</xdr:rowOff>
    </xdr:to>
    <xdr:sp macro="" textlink="">
      <xdr:nvSpPr>
        <xdr:cNvPr id="7" name="Rectangle: Rounded Corners 6">
          <a:extLst>
            <a:ext uri="{FF2B5EF4-FFF2-40B4-BE49-F238E27FC236}">
              <a16:creationId xmlns:a16="http://schemas.microsoft.com/office/drawing/2014/main" id="{76771B75-5A3F-4667-8411-C145D6DFDBE4}"/>
            </a:ext>
          </a:extLst>
        </xdr:cNvPr>
        <xdr:cNvSpPr/>
      </xdr:nvSpPr>
      <xdr:spPr>
        <a:xfrm>
          <a:off x="4267200" y="46339125"/>
          <a:ext cx="790575" cy="333375"/>
        </a:xfrm>
        <a:prstGeom prst="roundRect">
          <a:avLst/>
        </a:prstGeom>
        <a:noFill/>
        <a:ln w="28575">
          <a:solidFill>
            <a:srgbClr val="C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kern="1200"/>
        </a:p>
      </xdr:txBody>
    </xdr:sp>
    <xdr:clientData/>
  </xdr:twoCellAnchor>
  <xdr:twoCellAnchor>
    <xdr:from>
      <xdr:col>0</xdr:col>
      <xdr:colOff>1847850</xdr:colOff>
      <xdr:row>55</xdr:row>
      <xdr:rowOff>1447800</xdr:rowOff>
    </xdr:from>
    <xdr:to>
      <xdr:col>0</xdr:col>
      <xdr:colOff>2952750</xdr:colOff>
      <xdr:row>55</xdr:row>
      <xdr:rowOff>1781175</xdr:rowOff>
    </xdr:to>
    <xdr:sp macro="" textlink="">
      <xdr:nvSpPr>
        <xdr:cNvPr id="8" name="Rectangle: Rounded Corners 7">
          <a:extLst>
            <a:ext uri="{FF2B5EF4-FFF2-40B4-BE49-F238E27FC236}">
              <a16:creationId xmlns:a16="http://schemas.microsoft.com/office/drawing/2014/main" id="{E6207198-AD31-4605-BAB3-4F74E202D678}"/>
            </a:ext>
          </a:extLst>
        </xdr:cNvPr>
        <xdr:cNvSpPr/>
      </xdr:nvSpPr>
      <xdr:spPr>
        <a:xfrm>
          <a:off x="1847850" y="46053375"/>
          <a:ext cx="1104900" cy="333375"/>
        </a:xfrm>
        <a:prstGeom prst="roundRect">
          <a:avLst/>
        </a:prstGeom>
        <a:noFill/>
        <a:ln w="28575">
          <a:solidFill>
            <a:srgbClr val="C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kern="1200"/>
        </a:p>
      </xdr:txBody>
    </xdr:sp>
    <xdr:clientData/>
  </xdr:twoCellAnchor>
  <xdr:twoCellAnchor>
    <xdr:from>
      <xdr:col>0</xdr:col>
      <xdr:colOff>2324100</xdr:colOff>
      <xdr:row>55</xdr:row>
      <xdr:rowOff>3352800</xdr:rowOff>
    </xdr:from>
    <xdr:to>
      <xdr:col>0</xdr:col>
      <xdr:colOff>2686050</xdr:colOff>
      <xdr:row>55</xdr:row>
      <xdr:rowOff>3981450</xdr:rowOff>
    </xdr:to>
    <xdr:sp macro="" textlink="">
      <xdr:nvSpPr>
        <xdr:cNvPr id="9" name="Arrow: Down 8">
          <a:extLst>
            <a:ext uri="{FF2B5EF4-FFF2-40B4-BE49-F238E27FC236}">
              <a16:creationId xmlns:a16="http://schemas.microsoft.com/office/drawing/2014/main" id="{410B6720-7E3C-1582-C9C1-67FA23BC037B}"/>
            </a:ext>
          </a:extLst>
        </xdr:cNvPr>
        <xdr:cNvSpPr/>
      </xdr:nvSpPr>
      <xdr:spPr>
        <a:xfrm>
          <a:off x="2324100" y="49149000"/>
          <a:ext cx="361950" cy="628650"/>
        </a:xfrm>
        <a:prstGeom prst="downArrow">
          <a:avLst/>
        </a:prstGeom>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kern="1200"/>
        </a:p>
      </xdr:txBody>
    </xdr:sp>
    <xdr:clientData/>
  </xdr:twoCellAnchor>
  <xdr:twoCellAnchor>
    <xdr:from>
      <xdr:col>0</xdr:col>
      <xdr:colOff>2838450</xdr:colOff>
      <xdr:row>55</xdr:row>
      <xdr:rowOff>3724275</xdr:rowOff>
    </xdr:from>
    <xdr:to>
      <xdr:col>0</xdr:col>
      <xdr:colOff>3200400</xdr:colOff>
      <xdr:row>55</xdr:row>
      <xdr:rowOff>4352925</xdr:rowOff>
    </xdr:to>
    <xdr:sp macro="" textlink="">
      <xdr:nvSpPr>
        <xdr:cNvPr id="10" name="Arrow: Down 9">
          <a:extLst>
            <a:ext uri="{FF2B5EF4-FFF2-40B4-BE49-F238E27FC236}">
              <a16:creationId xmlns:a16="http://schemas.microsoft.com/office/drawing/2014/main" id="{4A2F252C-D12C-4267-A169-BA6AA711F7B1}"/>
            </a:ext>
          </a:extLst>
        </xdr:cNvPr>
        <xdr:cNvSpPr/>
      </xdr:nvSpPr>
      <xdr:spPr>
        <a:xfrm>
          <a:off x="2838450" y="49520475"/>
          <a:ext cx="361950" cy="628650"/>
        </a:xfrm>
        <a:prstGeom prst="downArrow">
          <a:avLst/>
        </a:prstGeom>
      </xdr:spPr>
      <xdr:style>
        <a:lnRef idx="2">
          <a:schemeClr val="accent4">
            <a:shade val="15000"/>
          </a:schemeClr>
        </a:lnRef>
        <a:fillRef idx="1">
          <a:schemeClr val="accent4"/>
        </a:fillRef>
        <a:effectRef idx="0">
          <a:schemeClr val="accent4"/>
        </a:effectRef>
        <a:fontRef idx="minor">
          <a:schemeClr val="lt1"/>
        </a:fontRef>
      </xdr:style>
      <xdr:txBody>
        <a:bodyPr vertOverflow="clip" horzOverflow="clip" rtlCol="0" anchor="t"/>
        <a:lstStyle/>
        <a:p>
          <a:pPr algn="l"/>
          <a:endParaRPr lang="en-US" sz="1100" kern="1200"/>
        </a:p>
      </xdr:txBody>
    </xdr:sp>
    <xdr:clientData/>
  </xdr:twoCellAnchor>
  <xdr:twoCellAnchor editAs="oneCell">
    <xdr:from>
      <xdr:col>0</xdr:col>
      <xdr:colOff>495300</xdr:colOff>
      <xdr:row>60</xdr:row>
      <xdr:rowOff>104775</xdr:rowOff>
    </xdr:from>
    <xdr:to>
      <xdr:col>1</xdr:col>
      <xdr:colOff>1771650</xdr:colOff>
      <xdr:row>60</xdr:row>
      <xdr:rowOff>2027624</xdr:rowOff>
    </xdr:to>
    <xdr:pic>
      <xdr:nvPicPr>
        <xdr:cNvPr id="11" name="Picture 10">
          <a:extLst>
            <a:ext uri="{FF2B5EF4-FFF2-40B4-BE49-F238E27FC236}">
              <a16:creationId xmlns:a16="http://schemas.microsoft.com/office/drawing/2014/main" id="{D8A6C2FB-064A-4B77-A2BF-701E7807D2AB}"/>
            </a:ext>
          </a:extLst>
        </xdr:cNvPr>
        <xdr:cNvPicPr>
          <a:picLocks noChangeAspect="1"/>
        </xdr:cNvPicPr>
      </xdr:nvPicPr>
      <xdr:blipFill>
        <a:blip xmlns:r="http://schemas.openxmlformats.org/officeDocument/2006/relationships" r:embed="rId11"/>
        <a:stretch>
          <a:fillRect/>
        </a:stretch>
      </xdr:blipFill>
      <xdr:spPr>
        <a:xfrm>
          <a:off x="495300" y="51892200"/>
          <a:ext cx="5781675" cy="1922849"/>
        </a:xfrm>
        <a:prstGeom prst="rect">
          <a:avLst/>
        </a:prstGeom>
      </xdr:spPr>
    </xdr:pic>
    <xdr:clientData/>
  </xdr:twoCellAnchor>
  <xdr:twoCellAnchor editAs="oneCell">
    <xdr:from>
      <xdr:col>0</xdr:col>
      <xdr:colOff>1228725</xdr:colOff>
      <xdr:row>68</xdr:row>
      <xdr:rowOff>66675</xdr:rowOff>
    </xdr:from>
    <xdr:to>
      <xdr:col>1</xdr:col>
      <xdr:colOff>333879</xdr:colOff>
      <xdr:row>68</xdr:row>
      <xdr:rowOff>4553576</xdr:rowOff>
    </xdr:to>
    <xdr:pic>
      <xdr:nvPicPr>
        <xdr:cNvPr id="16" name="Picture 15">
          <a:extLst>
            <a:ext uri="{FF2B5EF4-FFF2-40B4-BE49-F238E27FC236}">
              <a16:creationId xmlns:a16="http://schemas.microsoft.com/office/drawing/2014/main" id="{5375700C-2B3B-A2C0-15C8-F3DE6ABB749E}"/>
            </a:ext>
          </a:extLst>
        </xdr:cNvPr>
        <xdr:cNvPicPr>
          <a:picLocks noChangeAspect="1"/>
        </xdr:cNvPicPr>
      </xdr:nvPicPr>
      <xdr:blipFill>
        <a:blip xmlns:r="http://schemas.openxmlformats.org/officeDocument/2006/relationships" r:embed="rId12"/>
        <a:stretch>
          <a:fillRect/>
        </a:stretch>
      </xdr:blipFill>
      <xdr:spPr>
        <a:xfrm>
          <a:off x="1228725" y="56340375"/>
          <a:ext cx="3610479" cy="4486901"/>
        </a:xfrm>
        <a:prstGeom prst="rect">
          <a:avLst/>
        </a:prstGeom>
      </xdr:spPr>
    </xdr:pic>
    <xdr:clientData/>
  </xdr:twoCellAnchor>
  <xdr:twoCellAnchor>
    <xdr:from>
      <xdr:col>0</xdr:col>
      <xdr:colOff>1209675</xdr:colOff>
      <xdr:row>68</xdr:row>
      <xdr:rowOff>1704975</xdr:rowOff>
    </xdr:from>
    <xdr:to>
      <xdr:col>0</xdr:col>
      <xdr:colOff>3409950</xdr:colOff>
      <xdr:row>68</xdr:row>
      <xdr:rowOff>2038350</xdr:rowOff>
    </xdr:to>
    <xdr:sp macro="" textlink="">
      <xdr:nvSpPr>
        <xdr:cNvPr id="17" name="Rectangle: Rounded Corners 16">
          <a:extLst>
            <a:ext uri="{FF2B5EF4-FFF2-40B4-BE49-F238E27FC236}">
              <a16:creationId xmlns:a16="http://schemas.microsoft.com/office/drawing/2014/main" id="{DA938CC0-726A-47B3-B29D-07ECD0EA9272}"/>
            </a:ext>
          </a:extLst>
        </xdr:cNvPr>
        <xdr:cNvSpPr/>
      </xdr:nvSpPr>
      <xdr:spPr>
        <a:xfrm>
          <a:off x="1209675" y="57978675"/>
          <a:ext cx="2200275" cy="333375"/>
        </a:xfrm>
        <a:prstGeom prst="roundRect">
          <a:avLst/>
        </a:prstGeom>
        <a:noFill/>
        <a:ln w="28575">
          <a:solidFill>
            <a:srgbClr val="C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kern="1200"/>
        </a:p>
      </xdr:txBody>
    </xdr:sp>
    <xdr:clientData/>
  </xdr:twoCellAnchor>
  <xdr:twoCellAnchor editAs="oneCell">
    <xdr:from>
      <xdr:col>0</xdr:col>
      <xdr:colOff>400050</xdr:colOff>
      <xdr:row>64</xdr:row>
      <xdr:rowOff>161925</xdr:rowOff>
    </xdr:from>
    <xdr:to>
      <xdr:col>1</xdr:col>
      <xdr:colOff>1790700</xdr:colOff>
      <xdr:row>64</xdr:row>
      <xdr:rowOff>2339020</xdr:rowOff>
    </xdr:to>
    <xdr:pic>
      <xdr:nvPicPr>
        <xdr:cNvPr id="19" name="Picture 18">
          <a:extLst>
            <a:ext uri="{FF2B5EF4-FFF2-40B4-BE49-F238E27FC236}">
              <a16:creationId xmlns:a16="http://schemas.microsoft.com/office/drawing/2014/main" id="{DE3A75E8-C7E8-9108-F8C0-9974C654A09E}"/>
            </a:ext>
          </a:extLst>
        </xdr:cNvPr>
        <xdr:cNvPicPr>
          <a:picLocks noChangeAspect="1"/>
        </xdr:cNvPicPr>
      </xdr:nvPicPr>
      <xdr:blipFill>
        <a:blip xmlns:r="http://schemas.openxmlformats.org/officeDocument/2006/relationships" r:embed="rId13"/>
        <a:stretch>
          <a:fillRect/>
        </a:stretch>
      </xdr:blipFill>
      <xdr:spPr>
        <a:xfrm>
          <a:off x="400050" y="56902350"/>
          <a:ext cx="5895975" cy="2177095"/>
        </a:xfrm>
        <a:prstGeom prst="rect">
          <a:avLst/>
        </a:prstGeom>
      </xdr:spPr>
    </xdr:pic>
    <xdr:clientData/>
  </xdr:twoCellAnchor>
  <xdr:twoCellAnchor editAs="oneCell">
    <xdr:from>
      <xdr:col>0</xdr:col>
      <xdr:colOff>466725</xdr:colOff>
      <xdr:row>66</xdr:row>
      <xdr:rowOff>123825</xdr:rowOff>
    </xdr:from>
    <xdr:to>
      <xdr:col>1</xdr:col>
      <xdr:colOff>1797485</xdr:colOff>
      <xdr:row>66</xdr:row>
      <xdr:rowOff>1666874</xdr:rowOff>
    </xdr:to>
    <xdr:pic>
      <xdr:nvPicPr>
        <xdr:cNvPr id="20" name="Picture 19">
          <a:extLst>
            <a:ext uri="{FF2B5EF4-FFF2-40B4-BE49-F238E27FC236}">
              <a16:creationId xmlns:a16="http://schemas.microsoft.com/office/drawing/2014/main" id="{3F91FB0F-51F6-1A52-5427-3A42A80C6C58}"/>
            </a:ext>
          </a:extLst>
        </xdr:cNvPr>
        <xdr:cNvPicPr>
          <a:picLocks noChangeAspect="1"/>
        </xdr:cNvPicPr>
      </xdr:nvPicPr>
      <xdr:blipFill>
        <a:blip xmlns:r="http://schemas.openxmlformats.org/officeDocument/2006/relationships" r:embed="rId14"/>
        <a:stretch>
          <a:fillRect/>
        </a:stretch>
      </xdr:blipFill>
      <xdr:spPr>
        <a:xfrm>
          <a:off x="466725" y="59483625"/>
          <a:ext cx="5836085" cy="154304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438150</xdr:colOff>
          <xdr:row>6</xdr:row>
          <xdr:rowOff>171450</xdr:rowOff>
        </xdr:from>
        <xdr:to>
          <xdr:col>8</xdr:col>
          <xdr:colOff>171450</xdr:colOff>
          <xdr:row>8</xdr:row>
          <xdr:rowOff>133350</xdr:rowOff>
        </xdr:to>
        <xdr:sp macro="" textlink="">
          <xdr:nvSpPr>
            <xdr:cNvPr id="18433" name="Button 1" hidden="1">
              <a:extLst>
                <a:ext uri="{63B3BB69-23CF-44E3-9099-C40C66FF867C}">
                  <a14:compatExt spid="_x0000_s18433"/>
                </a:ext>
                <a:ext uri="{FF2B5EF4-FFF2-40B4-BE49-F238E27FC236}">
                  <a16:creationId xmlns:a16="http://schemas.microsoft.com/office/drawing/2014/main" id="{00000000-0008-0000-0900-0000014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200" b="1" i="0" u="none" strike="noStrike" baseline="0">
                  <a:solidFill>
                    <a:srgbClr val="339966"/>
                  </a:solidFill>
                  <a:latin typeface="Calibri"/>
                  <a:ea typeface="Calibri"/>
                  <a:cs typeface="Calibri"/>
                </a:rPr>
                <a:t>Click to check for blank cells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438150</xdr:colOff>
          <xdr:row>10</xdr:row>
          <xdr:rowOff>19050</xdr:rowOff>
        </xdr:from>
        <xdr:to>
          <xdr:col>8</xdr:col>
          <xdr:colOff>190500</xdr:colOff>
          <xdr:row>11</xdr:row>
          <xdr:rowOff>152400</xdr:rowOff>
        </xdr:to>
        <xdr:sp macro="" textlink="">
          <xdr:nvSpPr>
            <xdr:cNvPr id="18434" name="Button 2" hidden="1">
              <a:extLst>
                <a:ext uri="{63B3BB69-23CF-44E3-9099-C40C66FF867C}">
                  <a14:compatExt spid="_x0000_s18434"/>
                </a:ext>
                <a:ext uri="{FF2B5EF4-FFF2-40B4-BE49-F238E27FC236}">
                  <a16:creationId xmlns:a16="http://schemas.microsoft.com/office/drawing/2014/main" id="{00000000-0008-0000-0900-0000024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200" b="1" i="0" u="none" strike="noStrike" baseline="0">
                  <a:solidFill>
                    <a:srgbClr val="339966"/>
                  </a:solidFill>
                  <a:latin typeface="Calibri"/>
                  <a:ea typeface="Calibri"/>
                  <a:cs typeface="Calibri"/>
                </a:rPr>
                <a:t>Click to check for 'NA'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438150</xdr:colOff>
          <xdr:row>13</xdr:row>
          <xdr:rowOff>171450</xdr:rowOff>
        </xdr:from>
        <xdr:to>
          <xdr:col>8</xdr:col>
          <xdr:colOff>209550</xdr:colOff>
          <xdr:row>15</xdr:row>
          <xdr:rowOff>171450</xdr:rowOff>
        </xdr:to>
        <xdr:sp macro="" textlink="">
          <xdr:nvSpPr>
            <xdr:cNvPr id="18435" name="Button 3" hidden="1">
              <a:extLst>
                <a:ext uri="{63B3BB69-23CF-44E3-9099-C40C66FF867C}">
                  <a14:compatExt spid="_x0000_s18435"/>
                </a:ext>
                <a:ext uri="{FF2B5EF4-FFF2-40B4-BE49-F238E27FC236}">
                  <a16:creationId xmlns:a16="http://schemas.microsoft.com/office/drawing/2014/main" id="{00000000-0008-0000-0900-0000034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200" b="1" i="0" u="none" strike="noStrike" baseline="0">
                  <a:solidFill>
                    <a:srgbClr val="339966"/>
                  </a:solidFill>
                  <a:latin typeface="Calibri"/>
                  <a:ea typeface="Calibri"/>
                  <a:cs typeface="Calibri"/>
                </a:rPr>
                <a:t>Click to compare counts</a:t>
              </a:r>
            </a:p>
          </xdr:txBody>
        </xdr:sp>
        <xdr:clientData fPrintsWithSheet="0"/>
      </xdr:twoCellAnchor>
    </mc:Choice>
    <mc:Fallback/>
  </mc:AlternateContent>
  <xdr:twoCellAnchor editAs="oneCell">
    <xdr:from>
      <xdr:col>0</xdr:col>
      <xdr:colOff>184150</xdr:colOff>
      <xdr:row>0</xdr:row>
      <xdr:rowOff>0</xdr:rowOff>
    </xdr:from>
    <xdr:to>
      <xdr:col>10</xdr:col>
      <xdr:colOff>1588813</xdr:colOff>
      <xdr:row>0</xdr:row>
      <xdr:rowOff>1146147</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184150" y="0"/>
          <a:ext cx="9285013" cy="114614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netorg4271716-my.sharepoint.com/personal/terry_long_sped-data_com/Documents/Documents/2%20-%20WORK/4%20-%20DaSy/DaSy%20Part%20C%20Data%20Quality%20Tools/Part%20C%20Edit%20Check%20Tools/Part%20C%20Exiting%20Data%20Check%20Tool/Part%20C%20Exiting%20EDPass%20Tool%20(WORK).xlsx" TargetMode="External"/><Relationship Id="rId1" Type="http://schemas.microsoft.com/office/2019/04/relationships/externalLinkLongPath" Target="Part%20C%20Exiting%20EDPass%20Tool%20(WOR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
      <sheetName val="A-Reason for Exit by RE"/>
      <sheetName val="A-% Exiting by RE "/>
      <sheetName val="B-Reason for Exit by Gender"/>
      <sheetName val="B-% Exiting by Gender"/>
      <sheetName val="Year-to-Year Change"/>
      <sheetName val="EDPass file header info"/>
      <sheetName val="EDPass FS901-Part C exiting "/>
      <sheetName val="EDPass FS901-Part C exiting (2)"/>
      <sheetName val="Failed Edit Checks and Warnings"/>
      <sheetName val="Part C Exiting EDPass Tool (WOR"/>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42BFF9D-4B18-4A17-8C14-E304147C5C05}" name="Table13" displayName="Table13" ref="H7:K100" totalsRowShown="0" headerRowDxfId="4">
  <autoFilter ref="H7:K100" xr:uid="{E459BAEC-FD42-4057-A663-D0C661CF00BD}"/>
  <tableColumns count="4">
    <tableColumn id="1" xr3:uid="{2CD92533-EF62-434D-BDFD-80E77E7B90C5}" name="STATE" dataDxfId="3"/>
    <tableColumn id="2" xr3:uid="{52198D04-34CC-4592-A03B-11CA5CFEF1EA}" name="ANSI_CODE" dataDxfId="2"/>
    <tableColumn id="3" xr3:uid="{673C6508-01BB-429C-B82D-4952B46C6B99}" name="STATE_ABBREV" dataDxfId="1"/>
    <tableColumn id="4" xr3:uid="{EDCA7925-F698-4653-A9B1-BFB3E3E0744C}" name="YEAR" dataDxfId="0"/>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4.xml"/><Relationship Id="rId7" Type="http://schemas.openxmlformats.org/officeDocument/2006/relationships/ctrlProp" Target="../ctrlProps/ctrlProp5.xml"/><Relationship Id="rId2" Type="http://schemas.openxmlformats.org/officeDocument/2006/relationships/printerSettings" Target="../printerSettings/printerSettings8.bin"/><Relationship Id="rId1" Type="http://schemas.openxmlformats.org/officeDocument/2006/relationships/hyperlink" Target="https://www2.ed.gov/about/inits/ed/edfacts/emaps-idea-part-c-child-count-user-guide.pdf" TargetMode="External"/><Relationship Id="rId6" Type="http://schemas.openxmlformats.org/officeDocument/2006/relationships/ctrlProp" Target="../ctrlProps/ctrlProp4.xml"/><Relationship Id="rId5" Type="http://schemas.openxmlformats.org/officeDocument/2006/relationships/ctrlProp" Target="../ctrlProps/ctrlProp3.xml"/><Relationship Id="rId4" Type="http://schemas.openxmlformats.org/officeDocument/2006/relationships/vmlDrawing" Target="../drawings/vmlDrawing2.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hyperlink" Target="https://edpass.ed.gov/auth/login/" TargetMode="External"/><Relationship Id="rId4"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80328A-232E-465B-865B-169CB5213DED}">
  <sheetPr codeName="Sheet1">
    <tabColor rgb="FFFFF2CC"/>
    <pageSetUpPr fitToPage="1"/>
  </sheetPr>
  <dimension ref="A1:T36"/>
  <sheetViews>
    <sheetView showGridLines="0" tabSelected="1" zoomScaleNormal="100" workbookViewId="0"/>
  </sheetViews>
  <sheetFormatPr defaultColWidth="0" defaultRowHeight="15" zeroHeight="1"/>
  <cols>
    <col min="1" max="1" width="108.140625" customWidth="1"/>
    <col min="2" max="2" width="7" customWidth="1"/>
    <col min="3" max="15" width="7" hidden="1" customWidth="1"/>
    <col min="16" max="16384" width="5.85546875" hidden="1"/>
  </cols>
  <sheetData>
    <row r="1" spans="1:20" ht="20.25">
      <c r="A1" s="135" t="s">
        <v>0</v>
      </c>
    </row>
    <row r="2" spans="1:20" ht="82.5" customHeight="1">
      <c r="B2" s="56"/>
      <c r="C2" s="56"/>
      <c r="D2" s="56"/>
      <c r="E2" s="56"/>
      <c r="F2" s="56"/>
      <c r="G2" s="56"/>
      <c r="H2" s="56"/>
      <c r="I2" s="56"/>
      <c r="J2" s="56"/>
      <c r="K2" s="56"/>
      <c r="L2" s="56"/>
      <c r="M2" s="56"/>
      <c r="N2" s="56"/>
      <c r="O2" s="56"/>
      <c r="P2" s="56"/>
      <c r="Q2" s="56"/>
      <c r="R2" s="56"/>
      <c r="S2" s="56"/>
      <c r="T2" s="56"/>
    </row>
    <row r="3" spans="1:20" s="8" customFormat="1" ht="27.75" customHeight="1" thickBot="1">
      <c r="A3" s="108" t="s">
        <v>1</v>
      </c>
      <c r="B3" s="2"/>
      <c r="C3" s="2"/>
      <c r="D3" s="2"/>
      <c r="E3" s="2"/>
      <c r="F3" s="2"/>
      <c r="G3" s="2"/>
      <c r="H3" s="2"/>
      <c r="I3" s="2"/>
      <c r="J3" s="2"/>
      <c r="K3" s="2"/>
      <c r="L3" s="2"/>
      <c r="M3" s="2"/>
      <c r="O3" s="2"/>
      <c r="P3" s="2"/>
      <c r="Q3" s="2"/>
      <c r="R3" s="2"/>
      <c r="S3" s="2"/>
      <c r="T3" s="2"/>
    </row>
    <row r="4" spans="1:20" ht="103.5" customHeight="1" thickTop="1">
      <c r="A4" s="107" t="s">
        <v>2</v>
      </c>
    </row>
    <row r="5" spans="1:20" ht="28.5" customHeight="1" thickBot="1">
      <c r="A5" s="110" t="s">
        <v>3</v>
      </c>
    </row>
    <row r="6" spans="1:20" ht="44.25" customHeight="1">
      <c r="A6" s="107" t="s">
        <v>4</v>
      </c>
    </row>
    <row r="7" spans="1:20" ht="52.5" customHeight="1">
      <c r="A7" s="107" t="s">
        <v>5</v>
      </c>
    </row>
    <row r="8" spans="1:20" ht="44.25" customHeight="1">
      <c r="A8" s="107" t="s">
        <v>6</v>
      </c>
    </row>
    <row r="9" spans="1:20" ht="48" customHeight="1">
      <c r="A9" s="107" t="s">
        <v>7</v>
      </c>
      <c r="D9" s="37"/>
      <c r="E9" s="37"/>
      <c r="F9" s="37"/>
      <c r="G9" s="37"/>
      <c r="H9" s="37"/>
      <c r="I9" s="37"/>
      <c r="J9" s="37"/>
      <c r="K9" s="37"/>
      <c r="L9" s="37"/>
      <c r="M9" s="37"/>
      <c r="N9" s="37"/>
    </row>
    <row r="10" spans="1:20" ht="41.65" customHeight="1">
      <c r="A10" s="107" t="s">
        <v>8</v>
      </c>
      <c r="C10" s="37"/>
      <c r="D10" s="37"/>
      <c r="E10" s="37"/>
      <c r="F10" s="37"/>
      <c r="G10" s="37"/>
      <c r="H10" s="37"/>
      <c r="I10" s="37"/>
      <c r="J10" s="37"/>
      <c r="K10" s="37"/>
      <c r="L10" s="37"/>
      <c r="M10" s="37"/>
      <c r="N10" s="37"/>
    </row>
    <row r="11" spans="1:20" ht="37.5" customHeight="1">
      <c r="A11" s="107" t="s">
        <v>9</v>
      </c>
      <c r="C11" s="37"/>
      <c r="D11" s="37"/>
      <c r="E11" s="37"/>
      <c r="F11" s="37"/>
      <c r="G11" s="37"/>
      <c r="H11" s="37"/>
      <c r="I11" s="37"/>
      <c r="J11" s="37"/>
      <c r="K11" s="37"/>
      <c r="L11" s="37"/>
      <c r="M11" s="37"/>
      <c r="N11" s="37"/>
    </row>
    <row r="12" spans="1:20" ht="51.75" customHeight="1">
      <c r="A12" s="107" t="s">
        <v>10</v>
      </c>
      <c r="D12" s="58"/>
      <c r="E12" s="58"/>
      <c r="F12" s="58"/>
      <c r="G12" s="58"/>
      <c r="H12" s="58"/>
      <c r="I12" s="58"/>
      <c r="J12" s="58"/>
      <c r="K12" s="58"/>
      <c r="L12" s="58"/>
      <c r="M12" s="58"/>
      <c r="N12" s="58"/>
    </row>
    <row r="13" spans="1:20" ht="51.75" customHeight="1">
      <c r="A13" s="107" t="s">
        <v>11</v>
      </c>
      <c r="D13" s="58"/>
      <c r="E13" s="58"/>
      <c r="F13" s="58"/>
      <c r="G13" s="58"/>
      <c r="H13" s="58"/>
      <c r="I13" s="58"/>
      <c r="J13" s="58"/>
      <c r="K13" s="58"/>
      <c r="L13" s="58"/>
      <c r="M13" s="58"/>
      <c r="N13" s="58"/>
    </row>
    <row r="14" spans="1:20" ht="66" customHeight="1">
      <c r="A14" s="101" t="s">
        <v>12</v>
      </c>
      <c r="B14" s="102"/>
      <c r="C14" s="102"/>
      <c r="D14" s="102"/>
      <c r="E14" s="102"/>
      <c r="F14" s="102"/>
      <c r="G14" s="102"/>
      <c r="H14" s="102"/>
      <c r="I14" s="102"/>
      <c r="J14" s="102"/>
      <c r="K14" s="102"/>
      <c r="L14" s="102"/>
      <c r="M14" s="102"/>
      <c r="N14" s="102"/>
    </row>
    <row r="15" spans="1:20" ht="15.75">
      <c r="A15" s="112" t="s">
        <v>13</v>
      </c>
      <c r="B15" s="102"/>
      <c r="C15" s="102"/>
      <c r="D15" s="102"/>
      <c r="E15" s="102"/>
      <c r="F15" s="102"/>
      <c r="G15" s="102"/>
      <c r="H15" s="102"/>
      <c r="I15" s="102"/>
      <c r="J15" s="102"/>
      <c r="K15" s="102"/>
      <c r="L15" s="102"/>
      <c r="M15" s="102"/>
      <c r="N15" s="102"/>
    </row>
    <row r="16" spans="1:20" ht="26.25" customHeight="1">
      <c r="A16" s="111" t="s">
        <v>14</v>
      </c>
      <c r="D16" s="58"/>
      <c r="E16" s="58"/>
      <c r="F16" s="58"/>
      <c r="G16" s="58"/>
      <c r="H16" s="58"/>
      <c r="I16" s="58"/>
      <c r="J16" s="58"/>
      <c r="K16" s="58"/>
      <c r="L16" s="58"/>
      <c r="M16" s="58"/>
      <c r="N16" s="58"/>
    </row>
    <row r="17" spans="1:14" ht="71.25" customHeight="1">
      <c r="A17" s="107" t="s">
        <v>15</v>
      </c>
      <c r="D17" s="58"/>
      <c r="E17" s="58"/>
      <c r="F17" s="58"/>
      <c r="G17" s="58"/>
      <c r="H17" s="58"/>
      <c r="I17" s="58"/>
      <c r="J17" s="58"/>
      <c r="K17" s="58"/>
      <c r="L17" s="58"/>
      <c r="M17" s="58"/>
      <c r="N17" s="58"/>
    </row>
    <row r="18" spans="1:14" ht="14.65" customHeight="1">
      <c r="A18" s="107"/>
      <c r="D18" s="58"/>
      <c r="E18" s="58"/>
      <c r="F18" s="58"/>
      <c r="G18" s="58"/>
      <c r="H18" s="58"/>
      <c r="I18" s="58"/>
      <c r="J18" s="58"/>
      <c r="K18" s="58"/>
      <c r="L18" s="58"/>
      <c r="M18" s="58"/>
      <c r="N18" s="58"/>
    </row>
    <row r="19" spans="1:14" ht="20.65" customHeight="1">
      <c r="A19" s="104" t="s">
        <v>16</v>
      </c>
      <c r="D19" s="58"/>
      <c r="E19" s="58"/>
      <c r="F19" s="58"/>
      <c r="G19" s="58"/>
      <c r="H19" s="58"/>
      <c r="I19" s="58"/>
      <c r="J19" s="58"/>
      <c r="K19" s="58"/>
      <c r="L19" s="58"/>
      <c r="M19" s="58"/>
      <c r="N19" s="58"/>
    </row>
    <row r="20" spans="1:14">
      <c r="A20" s="105" t="s">
        <v>17</v>
      </c>
      <c r="D20" s="58"/>
      <c r="E20" s="58"/>
      <c r="F20" s="58"/>
      <c r="G20" s="58"/>
      <c r="H20" s="58"/>
      <c r="I20" s="58"/>
      <c r="J20" s="58"/>
      <c r="K20" s="58"/>
      <c r="L20" s="58"/>
      <c r="M20" s="58"/>
      <c r="N20" s="58"/>
    </row>
    <row r="21" spans="1:14" ht="19.149999999999999" customHeight="1">
      <c r="A21" s="107"/>
      <c r="D21" s="58"/>
      <c r="E21" s="58"/>
      <c r="F21" s="58"/>
      <c r="G21" s="58"/>
      <c r="H21" s="58"/>
      <c r="I21" s="58"/>
      <c r="J21" s="58"/>
      <c r="K21" s="58"/>
      <c r="L21" s="58"/>
      <c r="M21" s="58"/>
      <c r="N21" s="58"/>
    </row>
    <row r="22" spans="1:14" hidden="1">
      <c r="A22" s="107"/>
      <c r="D22" s="58"/>
      <c r="E22" s="58"/>
      <c r="F22" s="58"/>
      <c r="G22" s="58"/>
      <c r="H22" s="58"/>
      <c r="I22" s="58"/>
      <c r="J22" s="58"/>
      <c r="K22" s="58"/>
      <c r="L22" s="58"/>
      <c r="M22" s="58"/>
      <c r="N22" s="58"/>
    </row>
    <row r="23" spans="1:14" hidden="1">
      <c r="A23" s="57"/>
      <c r="D23" s="6"/>
      <c r="E23" s="6"/>
      <c r="F23" s="6"/>
      <c r="G23" s="6"/>
      <c r="H23" s="6"/>
      <c r="I23" s="6"/>
      <c r="J23" s="6"/>
      <c r="K23" s="6"/>
      <c r="L23" s="6"/>
      <c r="M23" s="6"/>
      <c r="N23" s="6"/>
    </row>
    <row r="24" spans="1:14" ht="14.65" hidden="1" customHeight="1">
      <c r="A24" s="107"/>
      <c r="D24" s="58"/>
      <c r="E24" s="58"/>
      <c r="F24" s="58"/>
      <c r="G24" s="58"/>
      <c r="H24" s="58"/>
      <c r="I24" s="58"/>
      <c r="J24" s="58"/>
      <c r="K24" s="58"/>
      <c r="L24" s="58"/>
      <c r="M24" s="58"/>
      <c r="N24" s="58"/>
    </row>
    <row r="25" spans="1:14" hidden="1">
      <c r="A25" s="107"/>
      <c r="D25" s="58"/>
      <c r="E25" s="58"/>
      <c r="F25" s="58"/>
      <c r="G25" s="58"/>
      <c r="H25" s="58"/>
      <c r="I25" s="58"/>
      <c r="J25" s="58"/>
      <c r="K25" s="58"/>
      <c r="L25" s="58"/>
      <c r="M25" s="58"/>
      <c r="N25" s="58"/>
    </row>
    <row r="26" spans="1:14" hidden="1">
      <c r="D26" s="6"/>
      <c r="E26" s="6"/>
      <c r="F26" s="6"/>
      <c r="G26" s="6"/>
      <c r="H26" s="6"/>
      <c r="I26" s="6"/>
      <c r="J26" s="6"/>
      <c r="K26" s="6"/>
      <c r="L26" s="6"/>
      <c r="M26" s="6"/>
      <c r="N26" s="6"/>
    </row>
    <row r="27" spans="1:14" ht="14.65" hidden="1" customHeight="1">
      <c r="A27" s="109"/>
      <c r="D27" s="58"/>
      <c r="E27" s="58"/>
      <c r="F27" s="58"/>
      <c r="G27" s="58"/>
      <c r="H27" s="58"/>
      <c r="I27" s="58"/>
      <c r="J27" s="58"/>
      <c r="K27" s="58"/>
      <c r="L27" s="58"/>
      <c r="M27" s="58"/>
      <c r="N27" s="58"/>
    </row>
    <row r="28" spans="1:14" hidden="1">
      <c r="A28" s="100"/>
      <c r="B28" s="59"/>
      <c r="C28" s="58"/>
      <c r="D28" s="58"/>
      <c r="E28" s="58"/>
      <c r="F28" s="58"/>
      <c r="G28" s="58"/>
      <c r="H28" s="58"/>
      <c r="I28" s="58"/>
      <c r="J28" s="58"/>
      <c r="K28" s="58"/>
      <c r="L28" s="58"/>
      <c r="M28" s="58"/>
      <c r="N28" s="58"/>
    </row>
    <row r="29" spans="1:14" hidden="1">
      <c r="A29" s="100"/>
      <c r="B29" s="59"/>
      <c r="C29" s="58"/>
      <c r="D29" s="58"/>
      <c r="E29" s="58"/>
      <c r="F29" s="58"/>
      <c r="G29" s="58"/>
      <c r="H29" s="58"/>
      <c r="I29" s="58"/>
      <c r="J29" s="58"/>
      <c r="K29" s="58"/>
      <c r="L29" s="58"/>
      <c r="M29" s="58"/>
      <c r="N29" s="58"/>
    </row>
    <row r="30" spans="1:14" hidden="1">
      <c r="A30" s="100"/>
      <c r="B30" s="3"/>
      <c r="C30" s="58"/>
      <c r="D30" s="58"/>
      <c r="E30" s="58"/>
      <c r="F30" s="58"/>
      <c r="G30" s="58"/>
      <c r="H30" s="58"/>
      <c r="I30" s="58"/>
      <c r="J30" s="58"/>
      <c r="K30" s="58"/>
      <c r="L30" s="58"/>
      <c r="M30" s="58"/>
      <c r="N30" s="58"/>
    </row>
    <row r="31" spans="1:14" ht="14.65" hidden="1" customHeight="1"/>
    <row r="32" spans="1:14"/>
    <row r="33" spans="1:13" hidden="1">
      <c r="B33" s="57"/>
    </row>
    <row r="34" spans="1:13" ht="15" hidden="1" customHeight="1">
      <c r="B34" s="103"/>
      <c r="C34" s="103"/>
      <c r="D34" s="103"/>
      <c r="E34" s="103"/>
      <c r="F34" s="103"/>
      <c r="G34" s="103"/>
      <c r="H34" s="103"/>
      <c r="I34" s="103"/>
      <c r="J34" s="103"/>
      <c r="K34" s="103"/>
      <c r="L34" s="103"/>
      <c r="M34" s="103"/>
    </row>
    <row r="35" spans="1:13" ht="29.25" hidden="1" customHeight="1">
      <c r="A35" s="106"/>
    </row>
    <row r="36" spans="1:13"/>
  </sheetData>
  <sheetProtection sheet="1" objects="1" scenarios="1" selectLockedCells="1"/>
  <pageMargins left="0.7" right="0.7" top="0.75" bottom="0.75" header="0.3" footer="0.3"/>
  <pageSetup scale="79" orientation="portrait" horizontalDpi="4294967293" verticalDpi="4294967293"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104CD6-7D17-40C7-951C-99DBBCFEFFDF}">
  <sheetPr codeName="Sheet7">
    <tabColor rgb="FFF2C0C0"/>
  </sheetPr>
  <dimension ref="A1:AB61"/>
  <sheetViews>
    <sheetView showGridLines="0" workbookViewId="0">
      <selection activeCell="A62" sqref="A62:XFD1048576"/>
    </sheetView>
  </sheetViews>
  <sheetFormatPr defaultColWidth="0" defaultRowHeight="15" zeroHeight="1"/>
  <cols>
    <col min="1" max="2" width="8.7109375" customWidth="1"/>
    <col min="3" max="3" width="34.28515625" customWidth="1"/>
    <col min="4" max="10" width="8.7109375" customWidth="1"/>
    <col min="11" max="11" width="25.42578125" customWidth="1"/>
    <col min="12" max="12" width="9.42578125" hidden="1" customWidth="1"/>
    <col min="13" max="28" width="0" hidden="1" customWidth="1"/>
    <col min="29" max="16384" width="8.7109375" hidden="1"/>
  </cols>
  <sheetData>
    <row r="1" spans="1:28" ht="93.75" customHeight="1"/>
    <row r="2" spans="1:28">
      <c r="A2" t="s">
        <v>381</v>
      </c>
      <c r="L2" t="s">
        <v>382</v>
      </c>
      <c r="Q2" t="s">
        <v>383</v>
      </c>
      <c r="V2" t="s">
        <v>384</v>
      </c>
      <c r="Y2" t="s">
        <v>385</v>
      </c>
      <c r="AA2" t="s">
        <v>386</v>
      </c>
    </row>
    <row r="3" spans="1:28">
      <c r="A3" s="11" t="s">
        <v>387</v>
      </c>
      <c r="L3">
        <f>IF(ISBLANK(#REF!),1,0)</f>
        <v>0</v>
      </c>
      <c r="M3">
        <f>IF(ISBLANK(#REF!),1,0)</f>
        <v>0</v>
      </c>
      <c r="N3">
        <f>IF(ISBLANK(#REF!),1,0)</f>
        <v>0</v>
      </c>
      <c r="Q3">
        <f>IF(ISBLANK(#REF!),1,0)</f>
        <v>0</v>
      </c>
      <c r="R3">
        <f>IF(ISBLANK(#REF!),1,0)</f>
        <v>0</v>
      </c>
      <c r="S3">
        <f>IF(ISBLANK(#REF!),1,0)</f>
        <v>0</v>
      </c>
      <c r="V3">
        <f>IF(ISBLANK(#REF!),1,0)</f>
        <v>0</v>
      </c>
      <c r="Y3">
        <f>IF(ISBLANK(#REF!),1,0)</f>
        <v>0</v>
      </c>
      <c r="AA3">
        <f>IF(ISBLANK(#REF!),1,0)</f>
        <v>0</v>
      </c>
    </row>
    <row r="4" spans="1:28">
      <c r="L4">
        <f>IF(ISBLANK(#REF!),1,0)</f>
        <v>0</v>
      </c>
      <c r="M4">
        <f>IF(ISBLANK(#REF!),1,0)</f>
        <v>0</v>
      </c>
      <c r="N4">
        <f>IF(ISBLANK(#REF!),1,0)</f>
        <v>0</v>
      </c>
      <c r="Q4">
        <f>IF(ISBLANK(#REF!),1,0)</f>
        <v>0</v>
      </c>
      <c r="R4">
        <f>IF(ISBLANK(#REF!),1,0)</f>
        <v>0</v>
      </c>
      <c r="S4">
        <f>IF(ISBLANK(#REF!),1,0)</f>
        <v>0</v>
      </c>
      <c r="V4">
        <f>IF(ISBLANK(#REF!),1,0)</f>
        <v>0</v>
      </c>
      <c r="Y4">
        <f>IF(ISBLANK(#REF!),1,0)</f>
        <v>0</v>
      </c>
      <c r="AA4">
        <f>IF(ISBLANK(#REF!),1,0)</f>
        <v>0</v>
      </c>
    </row>
    <row r="5" spans="1:28">
      <c r="B5" t="s">
        <v>388</v>
      </c>
      <c r="L5">
        <f>IF(ISBLANK(#REF!),1,0)</f>
        <v>0</v>
      </c>
      <c r="M5">
        <f>IF(ISBLANK(#REF!),1,0)</f>
        <v>0</v>
      </c>
      <c r="N5">
        <f>IF(ISBLANK(#REF!),1,0)</f>
        <v>0</v>
      </c>
      <c r="O5" t="s">
        <v>389</v>
      </c>
      <c r="Q5">
        <f>IF(ISBLANK(#REF!),1,0)</f>
        <v>0</v>
      </c>
      <c r="R5">
        <f>IF(ISBLANK(#REF!),1,0)</f>
        <v>0</v>
      </c>
      <c r="S5">
        <f>IF(ISBLANK(#REF!),1,0)</f>
        <v>0</v>
      </c>
      <c r="V5" s="15">
        <f>SUM(V3:V4)</f>
        <v>0</v>
      </c>
      <c r="W5" t="s">
        <v>390</v>
      </c>
      <c r="Y5">
        <f>IF(ISBLANK(#REF!),1,0)</f>
        <v>0</v>
      </c>
      <c r="AA5">
        <f>IF(ISBLANK(#REF!),1,0)</f>
        <v>0</v>
      </c>
    </row>
    <row r="6" spans="1:28">
      <c r="B6" t="s">
        <v>391</v>
      </c>
      <c r="L6">
        <f>SUM(L3:L5)</f>
        <v>0</v>
      </c>
      <c r="M6">
        <f>SUM(M3:M5)</f>
        <v>0</v>
      </c>
      <c r="N6">
        <f>SUM(N3:N5)</f>
        <v>0</v>
      </c>
      <c r="O6" s="15">
        <f>SUM(L6:N6)</f>
        <v>0</v>
      </c>
      <c r="Q6">
        <f>IF(ISBLANK(#REF!),1,0)</f>
        <v>0</v>
      </c>
      <c r="R6">
        <f>IF(ISBLANK(#REF!),1,0)</f>
        <v>0</v>
      </c>
      <c r="S6">
        <f>IF(ISBLANK(#REF!),1,0)</f>
        <v>0</v>
      </c>
      <c r="Y6">
        <f>IF(ISBLANK(#REF!),1,0)</f>
        <v>0</v>
      </c>
      <c r="AA6">
        <f>IF(ISBLANK(#REF!),1,0)</f>
        <v>0</v>
      </c>
    </row>
    <row r="7" spans="1:28">
      <c r="Q7">
        <f>IF(ISBLANK(#REF!),1,0)</f>
        <v>0</v>
      </c>
      <c r="R7">
        <f>IF(ISBLANK(#REF!),1,0)</f>
        <v>0</v>
      </c>
      <c r="S7">
        <f>IF(ISBLANK(#REF!),1,0)</f>
        <v>0</v>
      </c>
      <c r="V7">
        <f>IF(ISBLANK(#REF!),1,0)</f>
        <v>0</v>
      </c>
      <c r="Y7">
        <f>IF(ISBLANK(#REF!),1,0)</f>
        <v>0</v>
      </c>
      <c r="AA7">
        <f>IF(ISBLANK(#REF!),1,0)</f>
        <v>0</v>
      </c>
    </row>
    <row r="8" spans="1:28">
      <c r="B8" t="s">
        <v>392</v>
      </c>
      <c r="L8" t="s">
        <v>393</v>
      </c>
      <c r="M8" t="e">
        <f>IF(#REF!=TRUE,1,0)</f>
        <v>#REF!</v>
      </c>
      <c r="Q8">
        <f>IF(ISBLANK(#REF!),1,0)</f>
        <v>0</v>
      </c>
      <c r="R8">
        <f>IF(ISBLANK(#REF!),1,0)</f>
        <v>0</v>
      </c>
      <c r="S8">
        <f>IF(ISBLANK(#REF!),1,0)</f>
        <v>0</v>
      </c>
      <c r="V8">
        <f>IF(ISBLANK(#REF!),1,0)</f>
        <v>0</v>
      </c>
      <c r="Y8">
        <f>IF(ISBLANK(#REF!),1,0)</f>
        <v>0</v>
      </c>
      <c r="AA8">
        <f>IF(ISBLANK(#REF!),1,0)</f>
        <v>0</v>
      </c>
    </row>
    <row r="9" spans="1:28">
      <c r="B9" t="s">
        <v>394</v>
      </c>
      <c r="L9">
        <f>IF(ISBLANK(#REF!),1,0)</f>
        <v>0</v>
      </c>
      <c r="M9">
        <f>IF(ISBLANK(#REF!),1,0)</f>
        <v>0</v>
      </c>
      <c r="N9">
        <f>IF(ISBLANK(#REF!),1,0)</f>
        <v>0</v>
      </c>
      <c r="Q9">
        <f>IF(ISBLANK(#REF!),1,0)</f>
        <v>0</v>
      </c>
      <c r="R9">
        <f>IF(ISBLANK(#REF!),1,0)</f>
        <v>0</v>
      </c>
      <c r="S9">
        <f>IF(ISBLANK(#REF!),1,0)</f>
        <v>0</v>
      </c>
      <c r="T9" t="s">
        <v>395</v>
      </c>
      <c r="V9" s="15">
        <f>SUM(V7:V8)</f>
        <v>0</v>
      </c>
      <c r="W9" t="s">
        <v>396</v>
      </c>
      <c r="Y9">
        <f>IF(ISBLANK(#REF!),1,0)</f>
        <v>0</v>
      </c>
      <c r="AA9">
        <f>IF(ISBLANK(#REF!),1,0)</f>
        <v>0</v>
      </c>
    </row>
    <row r="10" spans="1:28">
      <c r="L10">
        <f>IF(ISBLANK(#REF!),1,0)</f>
        <v>0</v>
      </c>
      <c r="M10">
        <f>IF(ISBLANK(#REF!),1,0)</f>
        <v>0</v>
      </c>
      <c r="N10">
        <f>IF(ISBLANK(#REF!),1,0)</f>
        <v>0</v>
      </c>
      <c r="Q10">
        <f>SUM(Q3:Q9)</f>
        <v>0</v>
      </c>
      <c r="R10">
        <f>SUM(R3:R9)</f>
        <v>0</v>
      </c>
      <c r="S10">
        <f>SUM(S3:S9)</f>
        <v>0</v>
      </c>
      <c r="T10" s="15">
        <f>SUM(Q10:S10)</f>
        <v>0</v>
      </c>
      <c r="Y10" s="15">
        <f>SUM(Y3:Y9)</f>
        <v>0</v>
      </c>
      <c r="Z10" t="s">
        <v>238</v>
      </c>
      <c r="AA10" s="15">
        <f>SUM(AA3:AA9)</f>
        <v>0</v>
      </c>
      <c r="AB10" t="s">
        <v>397</v>
      </c>
    </row>
    <row r="11" spans="1:28">
      <c r="B11" t="s">
        <v>398</v>
      </c>
      <c r="L11">
        <f>IF(ISBLANK(#REF!),1,0)</f>
        <v>0</v>
      </c>
      <c r="M11">
        <f>IF(ISBLANK(#REF!),1,0)</f>
        <v>0</v>
      </c>
      <c r="N11">
        <f>IF(ISBLANK(#REF!),1,0)</f>
        <v>0</v>
      </c>
      <c r="O11" t="s">
        <v>399</v>
      </c>
    </row>
    <row r="12" spans="1:28">
      <c r="B12" t="s">
        <v>400</v>
      </c>
      <c r="L12">
        <f>SUM(L9:L11)</f>
        <v>0</v>
      </c>
      <c r="M12">
        <f>SUM(M9:M11)</f>
        <v>0</v>
      </c>
      <c r="N12">
        <f>SUM(N9:N11)</f>
        <v>0</v>
      </c>
      <c r="O12" s="15">
        <f>SUM(L12:N12)</f>
        <v>0</v>
      </c>
      <c r="Q12">
        <f>IF(ISBLANK(#REF!),1,0)</f>
        <v>0</v>
      </c>
      <c r="R12">
        <f>IF(ISBLANK(#REF!),1,0)</f>
        <v>0</v>
      </c>
      <c r="S12">
        <f>IF(ISBLANK(#REF!),1,0)</f>
        <v>0</v>
      </c>
      <c r="AA12">
        <f>IF(ISBLANK(#REF!),1,0)</f>
        <v>0</v>
      </c>
    </row>
    <row r="13" spans="1:28">
      <c r="B13" t="s">
        <v>401</v>
      </c>
      <c r="Q13">
        <f>IF(ISBLANK(#REF!),1,0)</f>
        <v>0</v>
      </c>
      <c r="R13">
        <f>IF(ISBLANK(#REF!),1,0)</f>
        <v>0</v>
      </c>
      <c r="S13">
        <f>IF(ISBLANK(#REF!),1,0)</f>
        <v>0</v>
      </c>
      <c r="AA13">
        <f>IF(ISBLANK(#REF!),1,0)</f>
        <v>0</v>
      </c>
    </row>
    <row r="14" spans="1:28">
      <c r="Q14">
        <f>IF(ISBLANK(#REF!),1,0)</f>
        <v>0</v>
      </c>
      <c r="R14">
        <f>IF(ISBLANK(#REF!),1,0)</f>
        <v>0</v>
      </c>
      <c r="S14">
        <f>IF(ISBLANK(#REF!),1,0)</f>
        <v>0</v>
      </c>
      <c r="AA14" s="15">
        <f>SUM(AA12:AA13)</f>
        <v>0</v>
      </c>
      <c r="AB14" t="s">
        <v>402</v>
      </c>
    </row>
    <row r="15" spans="1:28">
      <c r="B15" t="s">
        <v>403</v>
      </c>
      <c r="Q15">
        <f>IF(ISBLANK(#REF!),1,0)</f>
        <v>0</v>
      </c>
      <c r="R15">
        <f>IF(ISBLANK(#REF!),1,0)</f>
        <v>0</v>
      </c>
      <c r="S15">
        <f>IF(ISBLANK(#REF!),1,0)</f>
        <v>0</v>
      </c>
    </row>
    <row r="16" spans="1:28">
      <c r="B16" t="s">
        <v>404</v>
      </c>
      <c r="Q16">
        <f>IF(ISBLANK(#REF!),1,0)</f>
        <v>0</v>
      </c>
      <c r="R16">
        <f>IF(ISBLANK(#REF!),1,0)</f>
        <v>0</v>
      </c>
      <c r="S16">
        <f>IF(ISBLANK(#REF!),1,0)</f>
        <v>0</v>
      </c>
    </row>
    <row r="17" spans="2:20">
      <c r="Q17">
        <f>IF(ISBLANK(#REF!),1,0)</f>
        <v>0</v>
      </c>
      <c r="R17">
        <f>IF(ISBLANK(#REF!),1,0)</f>
        <v>0</v>
      </c>
      <c r="S17">
        <f>IF(ISBLANK(#REF!),1,0)</f>
        <v>0</v>
      </c>
    </row>
    <row r="18" spans="2:20">
      <c r="Q18">
        <f>IF(ISBLANK(#REF!),1,0)</f>
        <v>0</v>
      </c>
      <c r="R18">
        <f>IF(ISBLANK(#REF!),1,0)</f>
        <v>0</v>
      </c>
      <c r="S18">
        <f>IF(ISBLANK(#REF!),1,0)</f>
        <v>0</v>
      </c>
      <c r="T18" t="s">
        <v>405</v>
      </c>
    </row>
    <row r="19" spans="2:20">
      <c r="Q19">
        <f>SUM(Q12:Q18)</f>
        <v>0</v>
      </c>
      <c r="R19">
        <f>SUM(R12:R18)</f>
        <v>0</v>
      </c>
      <c r="S19">
        <f>SUM(S12:S18)</f>
        <v>0</v>
      </c>
      <c r="T19" s="15">
        <f>SUM(Q19:S19)</f>
        <v>0</v>
      </c>
    </row>
    <row r="20" spans="2:20">
      <c r="B20" t="s">
        <v>406</v>
      </c>
    </row>
    <row r="21" spans="2:20"/>
    <row r="22" spans="2:20">
      <c r="C22" s="18" t="s">
        <v>407</v>
      </c>
      <c r="L22" t="s">
        <v>408</v>
      </c>
    </row>
    <row r="23" spans="2:20">
      <c r="C23" s="18" t="s">
        <v>409</v>
      </c>
      <c r="L23" t="s">
        <v>410</v>
      </c>
      <c r="N23" t="s">
        <v>151</v>
      </c>
      <c r="P23" t="s">
        <v>411</v>
      </c>
      <c r="Q23" t="s">
        <v>412</v>
      </c>
      <c r="R23" t="s">
        <v>413</v>
      </c>
    </row>
    <row r="24" spans="2:20">
      <c r="C24" s="18" t="s">
        <v>414</v>
      </c>
      <c r="L24" s="25">
        <f ca="1">TODAY()</f>
        <v>45629</v>
      </c>
      <c r="N24">
        <f ca="1">YEAR(TODAY())</f>
        <v>2024</v>
      </c>
      <c r="P24">
        <f ca="1">YEAR(TODAY())-1</f>
        <v>2023</v>
      </c>
      <c r="Q24">
        <f ca="1">YEAR(TODAY())-2</f>
        <v>2022</v>
      </c>
      <c r="R24">
        <f ca="1">YEAR(TODAY())-3</f>
        <v>2021</v>
      </c>
      <c r="T24" t="e">
        <f ca="1">IF(AND(YEAR(#REF!)&gt;=R24,YEAR(#REF!)&lt;=N24,YEAR(#REF!)&gt;=R24,YEAR(#REF!)&lt;=N24), "Within range", "Outside range")</f>
        <v>#REF!</v>
      </c>
    </row>
    <row r="25" spans="2:20">
      <c r="C25" s="18" t="s">
        <v>415</v>
      </c>
      <c r="D25" s="19"/>
      <c r="E25" s="19"/>
      <c r="F25" s="19"/>
      <c r="G25" s="19"/>
    </row>
    <row r="26" spans="2:20">
      <c r="C26" s="20" t="s">
        <v>416</v>
      </c>
      <c r="D26" s="21"/>
      <c r="E26" s="21"/>
    </row>
    <row r="27" spans="2:20">
      <c r="C27" s="18" t="s">
        <v>417</v>
      </c>
      <c r="D27" s="19"/>
      <c r="E27" s="19"/>
    </row>
    <row r="28" spans="2:20"/>
    <row r="29" spans="2:20">
      <c r="B29" t="s">
        <v>418</v>
      </c>
    </row>
    <row r="30" spans="2:20"/>
    <row r="31" spans="2:20">
      <c r="C31" s="18" t="s">
        <v>419</v>
      </c>
      <c r="D31" s="19"/>
      <c r="E31" s="19"/>
      <c r="F31" s="19"/>
      <c r="G31" s="19"/>
    </row>
    <row r="32" spans="2:20">
      <c r="C32" s="18" t="s">
        <v>420</v>
      </c>
      <c r="D32" s="19"/>
      <c r="E32" s="19"/>
      <c r="F32" s="19"/>
      <c r="G32" s="19"/>
    </row>
    <row r="33" spans="3:7">
      <c r="C33" s="18" t="s">
        <v>421</v>
      </c>
      <c r="D33" s="19"/>
      <c r="E33" s="19"/>
      <c r="F33" s="19"/>
      <c r="G33" s="19"/>
    </row>
    <row r="34" spans="3:7">
      <c r="C34" s="18" t="s">
        <v>422</v>
      </c>
      <c r="D34" s="19"/>
      <c r="E34" s="19"/>
      <c r="F34" s="19"/>
      <c r="G34" s="19"/>
    </row>
    <row r="35" spans="3:7">
      <c r="C35" s="18" t="s">
        <v>423</v>
      </c>
      <c r="D35" s="19"/>
      <c r="E35" s="19"/>
      <c r="F35" s="19"/>
      <c r="G35" s="19"/>
    </row>
    <row r="36" spans="3:7">
      <c r="C36" s="18" t="s">
        <v>424</v>
      </c>
      <c r="D36" s="19"/>
      <c r="E36" s="19"/>
      <c r="F36" s="19"/>
      <c r="G36" s="19"/>
    </row>
    <row r="37" spans="3:7">
      <c r="C37" s="18" t="s">
        <v>425</v>
      </c>
      <c r="D37" s="19"/>
      <c r="E37" s="19"/>
      <c r="F37" s="19"/>
      <c r="G37" s="19"/>
    </row>
    <row r="38" spans="3:7">
      <c r="C38" s="18" t="s">
        <v>426</v>
      </c>
      <c r="D38" s="19"/>
      <c r="E38" s="19"/>
      <c r="F38" s="19"/>
      <c r="G38" s="19"/>
    </row>
    <row r="39" spans="3:7">
      <c r="C39" s="23" t="s">
        <v>427</v>
      </c>
      <c r="D39" s="24"/>
      <c r="E39" s="24"/>
      <c r="F39" s="24"/>
      <c r="G39" s="24"/>
    </row>
    <row r="40" spans="3:7">
      <c r="C40" s="23" t="s">
        <v>428</v>
      </c>
      <c r="D40" s="24"/>
      <c r="E40" s="24"/>
      <c r="F40" s="24"/>
      <c r="G40" s="24"/>
    </row>
    <row r="41" spans="3:7">
      <c r="C41" s="23" t="s">
        <v>429</v>
      </c>
      <c r="D41" s="24"/>
      <c r="E41" s="24"/>
      <c r="F41" s="24"/>
      <c r="G41" s="24"/>
    </row>
    <row r="42" spans="3:7">
      <c r="C42" s="23" t="s">
        <v>430</v>
      </c>
      <c r="D42" s="24"/>
      <c r="E42" s="24"/>
      <c r="F42" s="24"/>
      <c r="G42" s="24"/>
    </row>
    <row r="43" spans="3:7">
      <c r="C43" s="23" t="s">
        <v>431</v>
      </c>
      <c r="D43" s="24"/>
      <c r="E43" s="24"/>
      <c r="F43" s="24"/>
      <c r="G43" s="24"/>
    </row>
    <row r="44" spans="3:7">
      <c r="C44" s="23" t="s">
        <v>432</v>
      </c>
      <c r="D44" s="24"/>
      <c r="E44" s="24"/>
      <c r="F44" s="24"/>
      <c r="G44" s="24"/>
    </row>
    <row r="45" spans="3:7">
      <c r="C45" s="18" t="s">
        <v>433</v>
      </c>
      <c r="D45" s="19"/>
      <c r="E45" s="19"/>
      <c r="F45" s="19"/>
      <c r="G45" s="19"/>
    </row>
    <row r="46" spans="3:7">
      <c r="C46" s="18" t="s">
        <v>434</v>
      </c>
      <c r="D46" s="19"/>
      <c r="E46" s="19"/>
      <c r="F46" s="19"/>
      <c r="G46" s="19"/>
    </row>
    <row r="47" spans="3:7">
      <c r="C47" s="18" t="s">
        <v>435</v>
      </c>
      <c r="D47" s="19"/>
      <c r="E47" s="19"/>
      <c r="F47" s="19"/>
      <c r="G47" s="19"/>
    </row>
    <row r="48" spans="3:7">
      <c r="C48" s="18" t="s">
        <v>436</v>
      </c>
      <c r="D48" s="19"/>
      <c r="E48" s="19"/>
      <c r="F48" s="19"/>
      <c r="G48" s="19"/>
    </row>
    <row r="49" spans="3:7">
      <c r="C49" s="18" t="s">
        <v>437</v>
      </c>
      <c r="D49" s="19"/>
      <c r="E49" s="19"/>
      <c r="F49" s="19"/>
      <c r="G49" s="19"/>
    </row>
    <row r="50" spans="3:7">
      <c r="C50" s="18" t="s">
        <v>438</v>
      </c>
      <c r="D50" s="19"/>
      <c r="E50" s="19"/>
      <c r="F50" s="19"/>
      <c r="G50" s="19"/>
    </row>
    <row r="51" spans="3:7">
      <c r="C51" s="18" t="s">
        <v>439</v>
      </c>
      <c r="D51" s="19"/>
      <c r="E51" s="19"/>
      <c r="F51" s="19"/>
      <c r="G51" s="19"/>
    </row>
    <row r="52" spans="3:7">
      <c r="C52" s="18" t="s">
        <v>440</v>
      </c>
      <c r="D52" s="19"/>
      <c r="E52" s="19"/>
      <c r="F52" s="19"/>
      <c r="G52" s="19"/>
    </row>
    <row r="53" spans="3:7">
      <c r="C53" s="18" t="s">
        <v>441</v>
      </c>
      <c r="D53" s="19"/>
      <c r="E53" s="19"/>
      <c r="F53" s="19"/>
      <c r="G53" s="19"/>
    </row>
    <row r="54" spans="3:7">
      <c r="C54" s="18" t="s">
        <v>442</v>
      </c>
      <c r="D54" s="19"/>
      <c r="E54" s="19"/>
      <c r="F54" s="19"/>
      <c r="G54" s="19"/>
    </row>
    <row r="55" spans="3:7">
      <c r="C55" s="18" t="s">
        <v>443</v>
      </c>
      <c r="D55" s="19"/>
      <c r="E55" s="19"/>
      <c r="F55" s="19"/>
      <c r="G55" s="19"/>
    </row>
    <row r="56" spans="3:7">
      <c r="C56" s="16" t="s">
        <v>444</v>
      </c>
      <c r="D56" s="17"/>
      <c r="E56" s="17"/>
      <c r="F56" s="17"/>
      <c r="G56" s="17"/>
    </row>
    <row r="57" spans="3:7">
      <c r="C57" s="16" t="s">
        <v>445</v>
      </c>
      <c r="D57" s="17"/>
      <c r="E57" s="17"/>
      <c r="F57" s="17"/>
      <c r="G57" s="17"/>
    </row>
    <row r="58" spans="3:7">
      <c r="C58" s="22" t="s">
        <v>446</v>
      </c>
      <c r="D58" s="17"/>
      <c r="E58" s="17"/>
      <c r="F58" s="17"/>
      <c r="G58" s="17"/>
    </row>
    <row r="59" spans="3:7"/>
    <row r="60" spans="3:7"/>
    <row r="61" spans="3:7"/>
  </sheetData>
  <phoneticPr fontId="9" type="noConversion"/>
  <hyperlinks>
    <hyperlink ref="A3" r:id="rId1" display="https://www2.ed.gov/about/inits/ed/edfacts/emaps-idea-part-c-child-count-user-guide.pdf" xr:uid="{EA50CAB3-E4D6-4EF9-83F0-37ADDBBBD338}"/>
  </hyperlinks>
  <pageMargins left="0.7" right="0.7" top="0.75" bottom="0.75" header="0.3" footer="0.3"/>
  <pageSetup orientation="portrait" horizontalDpi="4294967293" verticalDpi="4294967293" r:id="rId2"/>
  <drawing r:id="rId3"/>
  <legacyDrawing r:id="rId4"/>
  <mc:AlternateContent xmlns:mc="http://schemas.openxmlformats.org/markup-compatibility/2006">
    <mc:Choice Requires="x14">
      <controls>
        <mc:AlternateContent xmlns:mc="http://schemas.openxmlformats.org/markup-compatibility/2006">
          <mc:Choice Requires="x14">
            <control shapeId="18433" r:id="rId5" name="Button 1">
              <controlPr defaultSize="0" print="0" autoFill="0" autoPict="0" macro="[0]!Sheet7.Button1_Click">
                <anchor moveWithCells="1" sizeWithCells="1">
                  <from>
                    <xdr:col>4</xdr:col>
                    <xdr:colOff>438150</xdr:colOff>
                    <xdr:row>6</xdr:row>
                    <xdr:rowOff>171450</xdr:rowOff>
                  </from>
                  <to>
                    <xdr:col>8</xdr:col>
                    <xdr:colOff>171450</xdr:colOff>
                    <xdr:row>8</xdr:row>
                    <xdr:rowOff>133350</xdr:rowOff>
                  </to>
                </anchor>
              </controlPr>
            </control>
          </mc:Choice>
        </mc:AlternateContent>
        <mc:AlternateContent xmlns:mc="http://schemas.openxmlformats.org/markup-compatibility/2006">
          <mc:Choice Requires="x14">
            <control shapeId="18434" r:id="rId6" name="Button 2">
              <controlPr defaultSize="0" print="0" autoFill="0" autoPict="0" macro="[0]!Sheet7.Button2_Click">
                <anchor moveWithCells="1" sizeWithCells="1">
                  <from>
                    <xdr:col>4</xdr:col>
                    <xdr:colOff>438150</xdr:colOff>
                    <xdr:row>10</xdr:row>
                    <xdr:rowOff>19050</xdr:rowOff>
                  </from>
                  <to>
                    <xdr:col>8</xdr:col>
                    <xdr:colOff>190500</xdr:colOff>
                    <xdr:row>11</xdr:row>
                    <xdr:rowOff>152400</xdr:rowOff>
                  </to>
                </anchor>
              </controlPr>
            </control>
          </mc:Choice>
        </mc:AlternateContent>
        <mc:AlternateContent xmlns:mc="http://schemas.openxmlformats.org/markup-compatibility/2006">
          <mc:Choice Requires="x14">
            <control shapeId="18435" r:id="rId7" name="Button 3">
              <controlPr defaultSize="0" print="0" autoFill="0" autoPict="0" macro="[0]!Sheet7.Button3_Click">
                <anchor moveWithCells="1" sizeWithCells="1">
                  <from>
                    <xdr:col>4</xdr:col>
                    <xdr:colOff>438150</xdr:colOff>
                    <xdr:row>13</xdr:row>
                    <xdr:rowOff>171450</xdr:rowOff>
                  </from>
                  <to>
                    <xdr:col>8</xdr:col>
                    <xdr:colOff>209550</xdr:colOff>
                    <xdr:row>15</xdr:row>
                    <xdr:rowOff>171450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66250D-8485-42BB-B391-A3FE39C0FF12}">
  <sheetPr codeName="Sheet10">
    <tabColor theme="9" tint="0.59999389629810485"/>
    <pageSetUpPr fitToPage="1"/>
  </sheetPr>
  <dimension ref="A1:AV56"/>
  <sheetViews>
    <sheetView showGridLines="0" zoomScaleNormal="100" workbookViewId="0">
      <selection activeCell="D4" sqref="D4"/>
    </sheetView>
  </sheetViews>
  <sheetFormatPr defaultColWidth="0" defaultRowHeight="18.75" customHeight="1" zeroHeight="1"/>
  <cols>
    <col min="1" max="1" width="5.7109375" customWidth="1"/>
    <col min="2" max="2" width="8.7109375" style="3" customWidth="1"/>
    <col min="3" max="3" width="70.42578125" customWidth="1"/>
    <col min="4" max="4" width="14.85546875" style="2" customWidth="1"/>
    <col min="5" max="5" width="1.5703125" style="2" customWidth="1"/>
    <col min="6" max="6" width="16" style="2" customWidth="1"/>
    <col min="7" max="7" width="1.42578125" style="2" customWidth="1"/>
    <col min="8" max="8" width="12.85546875" style="2" customWidth="1"/>
    <col min="9" max="9" width="1.7109375" customWidth="1"/>
    <col min="10" max="10" width="14.28515625" customWidth="1"/>
    <col min="11" max="11" width="1.5703125" customWidth="1"/>
    <col min="12" max="12" width="15.140625" customWidth="1"/>
    <col min="13" max="13" width="1.5703125" customWidth="1"/>
    <col min="14" max="14" width="13" customWidth="1"/>
    <col min="15" max="15" width="1.5703125" customWidth="1"/>
    <col min="16" max="16" width="11.5703125" customWidth="1"/>
    <col min="17" max="17" width="2.5703125" customWidth="1"/>
    <col min="18" max="18" width="9.42578125" customWidth="1"/>
    <col min="19" max="19" width="1.5703125" customWidth="1"/>
    <col min="20" max="20" width="9.28515625" customWidth="1"/>
    <col min="21" max="21" width="3.5703125" style="38" customWidth="1"/>
    <col min="22" max="31" width="12.7109375" customWidth="1"/>
    <col min="32" max="32" width="5.5703125" customWidth="1"/>
    <col min="33" max="40" width="8.7109375" hidden="1" customWidth="1"/>
    <col min="41" max="41" width="13.140625" hidden="1" customWidth="1"/>
    <col min="42" max="42" width="16.5703125" hidden="1" customWidth="1"/>
    <col min="43" max="45" width="8.7109375" hidden="1" customWidth="1"/>
    <col min="46" max="46" width="13.42578125" hidden="1" customWidth="1"/>
    <col min="47" max="47" width="8.7109375" hidden="1" customWidth="1"/>
    <col min="48" max="48" width="11.5703125" hidden="1" customWidth="1"/>
    <col min="49" max="16384" width="8.7109375" hidden="1"/>
  </cols>
  <sheetData>
    <row r="1" spans="1:44" ht="15" customHeight="1">
      <c r="A1" s="13" t="s">
        <v>18</v>
      </c>
      <c r="B1"/>
    </row>
    <row r="2" spans="1:44">
      <c r="A2" s="26" t="s">
        <v>19</v>
      </c>
      <c r="B2"/>
      <c r="AI2" t="s">
        <v>20</v>
      </c>
      <c r="AK2" s="31" t="s">
        <v>21</v>
      </c>
      <c r="AL2" s="31"/>
      <c r="AM2" s="31"/>
      <c r="AN2" s="31"/>
      <c r="AO2" s="31"/>
    </row>
    <row r="3" spans="1:44" ht="15.75">
      <c r="B3"/>
      <c r="D3" s="12" t="s">
        <v>22</v>
      </c>
      <c r="E3"/>
      <c r="F3" s="12" t="s">
        <v>23</v>
      </c>
      <c r="AK3" s="32"/>
      <c r="AL3" s="32"/>
    </row>
    <row r="4" spans="1:44" ht="15.75">
      <c r="B4" s="10" t="s">
        <v>24</v>
      </c>
      <c r="D4" s="152"/>
      <c r="E4"/>
      <c r="F4" s="133"/>
      <c r="G4"/>
      <c r="H4"/>
      <c r="V4" s="28"/>
      <c r="AK4" s="34">
        <f>D4</f>
        <v>0</v>
      </c>
      <c r="AL4" s="34">
        <f>F4</f>
        <v>0</v>
      </c>
      <c r="AM4" s="66">
        <f>IF(AL4&lt;&gt;0,AL4-AK4,0)</f>
        <v>0</v>
      </c>
    </row>
    <row r="5" spans="1:44" ht="15.75">
      <c r="B5"/>
      <c r="H5"/>
      <c r="V5" s="28"/>
    </row>
    <row r="6" spans="1:44" ht="60.75" customHeight="1" thickBot="1">
      <c r="B6" s="209" t="s">
        <v>25</v>
      </c>
      <c r="C6" s="209"/>
      <c r="D6" s="209"/>
      <c r="E6" s="209"/>
      <c r="F6" s="209"/>
      <c r="G6" s="209"/>
      <c r="H6" s="209"/>
      <c r="I6" s="209"/>
      <c r="J6" s="209"/>
      <c r="K6" s="209"/>
      <c r="L6" s="209"/>
      <c r="M6" s="209"/>
      <c r="N6" s="209"/>
      <c r="O6" s="209"/>
      <c r="P6" s="209"/>
      <c r="Q6" s="209"/>
      <c r="R6" s="209"/>
      <c r="S6" s="209"/>
      <c r="T6" s="209"/>
      <c r="U6" s="209"/>
      <c r="V6" s="209"/>
      <c r="AK6" s="31" t="s">
        <v>26</v>
      </c>
      <c r="AL6" s="31"/>
      <c r="AM6" s="31"/>
      <c r="AN6" s="31"/>
      <c r="AO6" s="31"/>
      <c r="AP6" s="31"/>
      <c r="AQ6" s="31"/>
    </row>
    <row r="7" spans="1:44" ht="5.0999999999999996" hidden="1" customHeight="1">
      <c r="B7" s="70"/>
      <c r="C7" s="10"/>
      <c r="D7" s="9"/>
      <c r="E7" s="9"/>
      <c r="F7" s="9"/>
      <c r="G7" s="9"/>
      <c r="H7" s="10"/>
      <c r="I7" s="10"/>
      <c r="J7" s="10"/>
      <c r="K7" s="10"/>
      <c r="L7" s="10"/>
      <c r="M7" s="10"/>
      <c r="N7" s="10"/>
      <c r="O7" s="10"/>
      <c r="P7" s="10"/>
      <c r="V7" s="28"/>
      <c r="AK7" s="33">
        <f>IF(OR(D14="NA",D17="NA",D29="NA",D31="NA",D33="NA",D37="NA",D39="NA",D41="NA",D43="NA"),1,0)</f>
        <v>0</v>
      </c>
      <c r="AL7" s="33">
        <f>IF(OR(F14="NA",F17="NA",F29="NA",F31="NA",F33="NA",F37="NA",F39="NA",F41="NA",F43="NA"),1,0)</f>
        <v>0</v>
      </c>
      <c r="AM7" s="33">
        <f>IF(OR(H14="NA",H17="NA",H29="NA",H31="NA",H33="NA",H37="NA",H39="NA",H41="NA",H43="NA"),1,0)</f>
        <v>0</v>
      </c>
      <c r="AN7" s="33">
        <f>IF(OR(J14="NA",J17="NA",J29="NA",J31="NA",J33="NA",J37="NA",J39="NA",J41="NA",J43="NA"),1,0)</f>
        <v>0</v>
      </c>
      <c r="AO7" s="33">
        <f>IF(OR(L14="NA",L17="NA",L29="NA",L31="NA",L33="NA",L37="NA",L39="NA",L41="NA",L43="NA"),1,0)</f>
        <v>0</v>
      </c>
      <c r="AP7" s="33">
        <f>IF(OR(N14="NA",N17="NA",N29="NA",N31="NA",N33="NA",N37="NA",N39="NA",N41="NA",N43="NA"),1,0)</f>
        <v>0</v>
      </c>
      <c r="AQ7" s="33">
        <f>IF(OR(P14="NA",P17="NA",P29="NA",P31="NA",P33="NA",P37="NA",P39="NA",P41="NA",P43="NA"),1,0)</f>
        <v>0</v>
      </c>
      <c r="AR7" s="31">
        <f>SUM(AK7:AQ7)</f>
        <v>0</v>
      </c>
    </row>
    <row r="8" spans="1:44" ht="5.0999999999999996" hidden="1" customHeight="1">
      <c r="B8" s="70"/>
      <c r="C8" s="10"/>
      <c r="D8" s="9"/>
      <c r="E8" s="9"/>
      <c r="F8" s="9"/>
      <c r="G8" s="9"/>
      <c r="H8" s="10"/>
      <c r="I8" s="10"/>
      <c r="J8" s="10"/>
      <c r="K8" s="10"/>
      <c r="L8" s="10"/>
      <c r="M8" s="10"/>
      <c r="N8" s="10"/>
      <c r="O8" s="10"/>
      <c r="P8" s="10"/>
      <c r="V8" s="28"/>
    </row>
    <row r="9" spans="1:44" ht="5.0999999999999996" hidden="1" customHeight="1" thickBot="1">
      <c r="B9"/>
      <c r="AK9" s="31" t="s">
        <v>27</v>
      </c>
      <c r="AL9" s="31"/>
      <c r="AM9" s="31"/>
      <c r="AN9" s="31"/>
      <c r="AO9" s="31"/>
      <c r="AP9" s="31"/>
      <c r="AQ9" s="31"/>
    </row>
    <row r="10" spans="1:44" ht="16.5" thickBot="1">
      <c r="B10" s="75" t="s">
        <v>28</v>
      </c>
      <c r="L10" s="76" t="s">
        <v>29</v>
      </c>
      <c r="V10" s="211" t="s">
        <v>30</v>
      </c>
      <c r="W10" s="212"/>
      <c r="X10" s="212"/>
      <c r="Y10" s="212"/>
      <c r="Z10" s="212"/>
      <c r="AA10" s="212"/>
      <c r="AB10" s="212"/>
      <c r="AC10" s="212"/>
      <c r="AD10" s="212"/>
      <c r="AE10" s="213"/>
      <c r="AK10" s="33" t="b">
        <f>AND( ISTEXT(D14),D14&lt;&gt;"NA",D14&lt;&gt;"M")</f>
        <v>0</v>
      </c>
      <c r="AL10" s="33" t="b">
        <f>AND( ISTEXT(F14),F14&lt;&gt;"NA",F14&lt;&gt;"M")</f>
        <v>0</v>
      </c>
      <c r="AM10" s="33" t="b">
        <f>AND( ISTEXT(H14),H14&lt;&gt;"NA",H14&lt;&gt;"M")</f>
        <v>0</v>
      </c>
      <c r="AN10" s="33" t="b">
        <f>AND( ISTEXT(J14),J14&lt;&gt;"NA",J14&lt;&gt;"M")</f>
        <v>0</v>
      </c>
      <c r="AO10" s="33" t="b">
        <f>AND( ISTEXT(L14),L14&lt;&gt;"NA",L14&lt;&gt;"M")</f>
        <v>0</v>
      </c>
      <c r="AP10" s="33" t="b">
        <f>AND( ISTEXT(N14),N14&lt;&gt;"NA",N14&lt;&gt;"M")</f>
        <v>0</v>
      </c>
      <c r="AQ10" s="33" t="b">
        <f>AND( ISTEXT(P14),P14&lt;&gt;"NA",P14&lt;&gt;"M")</f>
        <v>0</v>
      </c>
    </row>
    <row r="11" spans="1:44" ht="17.649999999999999" customHeight="1">
      <c r="B11"/>
      <c r="F11" s="77" t="s">
        <v>31</v>
      </c>
      <c r="J11" s="10" t="s">
        <v>32</v>
      </c>
      <c r="L11" s="76" t="s">
        <v>33</v>
      </c>
      <c r="P11" s="10" t="s">
        <v>34</v>
      </c>
      <c r="V11" s="214" t="s">
        <v>35</v>
      </c>
      <c r="W11" s="215"/>
      <c r="X11" s="215"/>
      <c r="Y11" s="215"/>
      <c r="Z11" s="215"/>
      <c r="AA11" s="215"/>
      <c r="AB11" s="215"/>
      <c r="AC11" s="215"/>
      <c r="AD11" s="215"/>
      <c r="AE11" s="216"/>
      <c r="AK11" s="33" t="b">
        <f>AND( ISTEXT(D17),D17&lt;&gt;"NA",D17&lt;&gt;"M")</f>
        <v>0</v>
      </c>
      <c r="AL11" s="33" t="b">
        <f>AND( ISTEXT(F17),F17&lt;&gt;"NA",F17&lt;&gt;"M")</f>
        <v>0</v>
      </c>
      <c r="AM11" s="33" t="b">
        <f>AND( ISTEXT(H17),H17&lt;&gt;"NA",H17&lt;&gt;"M")</f>
        <v>0</v>
      </c>
      <c r="AN11" s="33" t="b">
        <f>AND( ISTEXT(J17),J17&lt;&gt;"NA",J17&lt;&gt;"M")</f>
        <v>0</v>
      </c>
      <c r="AO11" s="33" t="b">
        <f>AND( ISTEXT(L17),L17&lt;&gt;"NA",L17&lt;&gt;"M")</f>
        <v>0</v>
      </c>
      <c r="AP11" s="33" t="b">
        <f>AND( ISTEXT(N17),N17&lt;&gt;"NA",N17&lt;&gt;"M")</f>
        <v>0</v>
      </c>
      <c r="AQ11" s="33" t="b">
        <f>AND( ISTEXT(P17),P17&lt;&gt;"NA",P17&lt;&gt;"M")</f>
        <v>0</v>
      </c>
    </row>
    <row r="12" spans="1:44" ht="17.649999999999999" customHeight="1">
      <c r="B12"/>
      <c r="D12" s="78" t="s">
        <v>36</v>
      </c>
      <c r="F12" s="9" t="s">
        <v>37</v>
      </c>
      <c r="H12" s="9" t="s">
        <v>38</v>
      </c>
      <c r="J12" s="10" t="s">
        <v>39</v>
      </c>
      <c r="L12" s="76" t="s">
        <v>40</v>
      </c>
      <c r="N12" s="10" t="s">
        <v>41</v>
      </c>
      <c r="O12" s="10"/>
      <c r="P12" s="9" t="s">
        <v>42</v>
      </c>
      <c r="Q12" s="10"/>
      <c r="R12" s="10"/>
      <c r="S12" s="10"/>
      <c r="V12" s="217"/>
      <c r="W12" s="218"/>
      <c r="X12" s="218"/>
      <c r="Y12" s="218"/>
      <c r="Z12" s="218"/>
      <c r="AA12" s="218"/>
      <c r="AB12" s="218"/>
      <c r="AC12" s="218"/>
      <c r="AD12" s="218"/>
      <c r="AE12" s="219"/>
      <c r="AK12" s="21" t="b">
        <f>AND( ISTEXT(D27),D27&lt;&gt;"NA",D27&lt;&gt;"M")</f>
        <v>0</v>
      </c>
      <c r="AL12" s="21" t="b">
        <f>AND( ISTEXT(F27),F27&lt;&gt;"NA",F27&lt;&gt;"M")</f>
        <v>0</v>
      </c>
      <c r="AM12" s="21" t="b">
        <f>AND( ISTEXT(H27),H27&lt;&gt;"NA",H27&lt;&gt;"M")</f>
        <v>0</v>
      </c>
      <c r="AN12" s="21" t="b">
        <f>AND( ISTEXT(J27),J27&lt;&gt;"NA",J27&lt;&gt;"M")</f>
        <v>0</v>
      </c>
      <c r="AO12" s="21" t="b">
        <f>AND( ISTEXT(L27),L27&lt;&gt;"NA",L27&lt;&gt;"M")</f>
        <v>0</v>
      </c>
      <c r="AP12" s="21" t="b">
        <f>AND( ISTEXT(N27),N27&lt;&gt;"NA",N27&lt;&gt;"M")</f>
        <v>0</v>
      </c>
      <c r="AQ12" s="21" t="b">
        <f>AND( ISTEXT(P27),P27&lt;&gt;"NA",P27&lt;&gt;"M")</f>
        <v>0</v>
      </c>
    </row>
    <row r="13" spans="1:44" ht="17.649999999999999" customHeight="1" thickBot="1">
      <c r="B13" s="10" t="s">
        <v>43</v>
      </c>
      <c r="D13" s="2" t="s">
        <v>44</v>
      </c>
      <c r="E13" s="9"/>
      <c r="F13" s="2" t="s">
        <v>45</v>
      </c>
      <c r="G13" s="9"/>
      <c r="H13" s="2" t="s">
        <v>46</v>
      </c>
      <c r="J13" t="s">
        <v>47</v>
      </c>
      <c r="L13" s="136" t="s">
        <v>48</v>
      </c>
      <c r="N13" t="s">
        <v>49</v>
      </c>
      <c r="O13" s="10"/>
      <c r="P13" t="s">
        <v>50</v>
      </c>
      <c r="Q13" s="9"/>
      <c r="R13" s="9" t="s">
        <v>51</v>
      </c>
      <c r="S13" s="9"/>
      <c r="T13" s="9" t="s">
        <v>52</v>
      </c>
      <c r="U13" s="80"/>
      <c r="V13" s="220"/>
      <c r="W13" s="221"/>
      <c r="X13" s="221"/>
      <c r="Y13" s="221"/>
      <c r="Z13" s="221"/>
      <c r="AA13" s="221"/>
      <c r="AB13" s="221"/>
      <c r="AC13" s="221"/>
      <c r="AD13" s="221"/>
      <c r="AE13" s="222"/>
      <c r="AH13" s="31" t="s">
        <v>53</v>
      </c>
      <c r="AK13" s="33" t="b">
        <f>AND( ISTEXT(D29),D29&lt;&gt;"NA",D29&lt;&gt;"M")</f>
        <v>0</v>
      </c>
      <c r="AL13" s="33" t="b">
        <f>AND( ISTEXT(F29),F29&lt;&gt;"NA",F29&lt;&gt;"M")</f>
        <v>0</v>
      </c>
      <c r="AM13" s="33" t="b">
        <f>AND( ISTEXT(H29),H29&lt;&gt;"NA",H29&lt;&gt;"M")</f>
        <v>0</v>
      </c>
      <c r="AN13" s="33" t="b">
        <f>AND( ISTEXT(J29),J29&lt;&gt;"NA",J29&lt;&gt;"M")</f>
        <v>0</v>
      </c>
      <c r="AO13" s="33" t="b">
        <f>AND( ISTEXT(L29),L29&lt;&gt;"NA",L29&lt;&gt;"M")</f>
        <v>0</v>
      </c>
      <c r="AP13" s="33" t="b">
        <f>AND( ISTEXT(N29),N29&lt;&gt;"NA",N29&lt;&gt;"M")</f>
        <v>0</v>
      </c>
      <c r="AQ13" s="33" t="b">
        <f>AND( ISTEXT(P29),P29&lt;&gt;"NA",P29&lt;&gt;"M")</f>
        <v>0</v>
      </c>
    </row>
    <row r="14" spans="1:44" ht="18" customHeight="1">
      <c r="B14" s="184" t="s">
        <v>54</v>
      </c>
      <c r="C14" s="5" t="s">
        <v>55</v>
      </c>
      <c r="D14" s="69"/>
      <c r="E14" s="183"/>
      <c r="F14" s="69"/>
      <c r="G14" s="183"/>
      <c r="H14" s="69"/>
      <c r="I14" s="8"/>
      <c r="J14" s="69"/>
      <c r="K14" s="183"/>
      <c r="L14" s="69"/>
      <c r="M14" s="183"/>
      <c r="N14" s="69"/>
      <c r="O14" s="183"/>
      <c r="P14" s="69"/>
      <c r="Q14" s="6"/>
      <c r="R14" s="89" t="str">
        <f>IF(D14="","",IFERROR(SUM(SUBSTITUTE(SUBSTITUTE(LOWER(D14),"m",0),"M",0)+SUBSTITUTE(SUBSTITUTE(LOWER(F14),"m",0),"M",0)+SUBSTITUTE(SUBSTITUTE(LOWER(H14),"m",0),"M",0)+SUBSTITUTE(SUBSTITUTE(LOWER(J14),"m",0),"M",0)+SUBSTITUTE(SUBSTITUTE(LOWER(L14),"m",0),"M",0)+SUBSTITUTE(SUBSTITUTE(LOWER(N14),"m",0),"M",0)+SUBSTITUTE(SUBSTITUTE(LOWER(P14),"m",0),"M",0)),"ERROR"))</f>
        <v/>
      </c>
      <c r="S14" s="8"/>
      <c r="T14" s="90" t="str">
        <f t="shared" ref="T14:T27" si="0">IF(R14="","",IFERROR((D14+F14+H14+J14+L14+N14+P14)/R14,""))</f>
        <v/>
      </c>
      <c r="U14" s="39" t="s">
        <v>56</v>
      </c>
      <c r="V14" s="223" t="s">
        <v>57</v>
      </c>
      <c r="W14" s="224"/>
      <c r="X14" s="224"/>
      <c r="Y14" s="224"/>
      <c r="Z14" s="224"/>
      <c r="AA14" s="224"/>
      <c r="AB14" s="224"/>
      <c r="AC14" s="224"/>
      <c r="AD14" s="224"/>
      <c r="AE14" s="225"/>
      <c r="AH14" s="33" t="str">
        <f>'B-Reason for Exit by Gender'!H14</f>
        <v/>
      </c>
      <c r="AK14" s="33" t="b">
        <f>AND( ISTEXT(D31),D31&lt;&gt;"NA",D31&lt;&gt;"M")</f>
        <v>0</v>
      </c>
      <c r="AL14" s="33" t="b">
        <f>AND( ISTEXT(F31),F31&lt;&gt;"NA",F31&lt;&gt;"M")</f>
        <v>0</v>
      </c>
      <c r="AM14" s="33" t="b">
        <f>AND( ISTEXT(H31),H31&lt;&gt;"NA",H31&lt;&gt;"M")</f>
        <v>0</v>
      </c>
      <c r="AN14" s="33" t="b">
        <f>AND( ISTEXT(J31),J31&lt;&gt;"NA",J31&lt;&gt;"M")</f>
        <v>0</v>
      </c>
      <c r="AO14" s="33" t="b">
        <f>AND( ISTEXT(L31),L31&lt;&gt;"NA",L31&lt;&gt;"M")</f>
        <v>0</v>
      </c>
      <c r="AP14" s="33" t="b">
        <f>AND( ISTEXT(N31),N31&lt;&gt;"NA",N31&lt;&gt;"M")</f>
        <v>0</v>
      </c>
      <c r="AQ14" s="33" t="b">
        <f>AND( ISTEXT(P31),P31&lt;&gt;"NA",P31&lt;&gt;"M")</f>
        <v>0</v>
      </c>
    </row>
    <row r="15" spans="1:44" ht="15" customHeight="1">
      <c r="B15" s="184"/>
      <c r="C15" s="5"/>
      <c r="D15" s="183"/>
      <c r="E15" s="183"/>
      <c r="F15" s="183"/>
      <c r="G15" s="183"/>
      <c r="H15" s="183"/>
      <c r="I15" s="8"/>
      <c r="J15" s="183"/>
      <c r="K15" s="183"/>
      <c r="L15" s="183"/>
      <c r="M15" s="183"/>
      <c r="N15" s="183"/>
      <c r="O15" s="183"/>
      <c r="P15" s="183"/>
      <c r="Q15" s="6"/>
      <c r="R15" s="89"/>
      <c r="S15" s="8"/>
      <c r="T15" s="90"/>
      <c r="U15" s="39" t="s">
        <v>56</v>
      </c>
      <c r="V15" s="191" t="s">
        <v>58</v>
      </c>
      <c r="W15" s="192"/>
      <c r="X15" s="192"/>
      <c r="Y15" s="192"/>
      <c r="Z15" s="192"/>
      <c r="AA15" s="192"/>
      <c r="AB15" s="192"/>
      <c r="AC15" s="192"/>
      <c r="AD15" s="192"/>
      <c r="AE15" s="193"/>
      <c r="AK15" s="33" t="b">
        <f>AND( ISTEXT(D33),D33&lt;&gt;"NA",D33&lt;&gt;"M")</f>
        <v>0</v>
      </c>
      <c r="AL15" s="33" t="b">
        <f>AND( ISTEXT(F33),F33&lt;&gt;"NA",F33&lt;&gt;"M")</f>
        <v>0</v>
      </c>
      <c r="AM15" s="33" t="b">
        <f>AND( ISTEXT(H33),H33&lt;&gt;"NA",H33&lt;&gt;"M")</f>
        <v>0</v>
      </c>
      <c r="AN15" s="33" t="b">
        <f>AND( ISTEXT(J33),J33&lt;&gt;"NA",J33&lt;&gt;"M")</f>
        <v>0</v>
      </c>
      <c r="AO15" s="33" t="b">
        <f>AND( ISTEXT(L33),L33&lt;&gt;"NA",L33&lt;&gt;"M")</f>
        <v>0</v>
      </c>
      <c r="AP15" s="33" t="b">
        <f>AND( ISTEXT(N33),N33&lt;&gt;"NA",N33&lt;&gt;"M")</f>
        <v>0</v>
      </c>
      <c r="AQ15" s="33" t="b">
        <f>AND( ISTEXT(P33),P33&lt;&gt;"NA",P33&lt;&gt;"M")</f>
        <v>0</v>
      </c>
    </row>
    <row r="16" spans="1:44" ht="16.5" customHeight="1">
      <c r="B16" s="10" t="s">
        <v>59</v>
      </c>
      <c r="D16" s="183"/>
      <c r="E16" s="183"/>
      <c r="F16" s="183"/>
      <c r="G16" s="183"/>
      <c r="H16" s="183"/>
      <c r="I16" s="8"/>
      <c r="J16" s="8"/>
      <c r="K16" s="8"/>
      <c r="L16" s="8"/>
      <c r="M16" s="8"/>
      <c r="N16" s="8"/>
      <c r="O16" s="8"/>
      <c r="P16" s="60"/>
      <c r="Q16" s="29"/>
      <c r="R16" s="91"/>
      <c r="S16" s="183"/>
      <c r="T16" s="90"/>
      <c r="U16" s="40" t="s">
        <v>56</v>
      </c>
      <c r="V16" s="191" t="s">
        <v>60</v>
      </c>
      <c r="W16" s="192"/>
      <c r="X16" s="192"/>
      <c r="Y16" s="192"/>
      <c r="Z16" s="192"/>
      <c r="AA16" s="192"/>
      <c r="AB16" s="192"/>
      <c r="AC16" s="192"/>
      <c r="AD16" s="192"/>
      <c r="AE16" s="193"/>
      <c r="AK16" s="33" t="b">
        <f>AND( ISTEXT(D37),D37&lt;&gt;"NA",D37&lt;&gt;"M")</f>
        <v>0</v>
      </c>
      <c r="AL16" s="33" t="b">
        <f>AND( ISTEXT(F37),F37&lt;&gt;"NA",F37&lt;&gt;"M")</f>
        <v>0</v>
      </c>
      <c r="AM16" s="33" t="b">
        <f>AND( ISTEXT(H37),H37&lt;&gt;"NA",H37&lt;&gt;"M")</f>
        <v>0</v>
      </c>
      <c r="AN16" s="33" t="b">
        <f>AND( ISTEXT(J37),J37&lt;&gt;"NA",J37&lt;&gt;"M")</f>
        <v>0</v>
      </c>
      <c r="AO16" s="33" t="b">
        <f>AND( ISTEXT(L37),L37&lt;&gt;"NA",L37&lt;&gt;"M")</f>
        <v>0</v>
      </c>
      <c r="AP16" s="33" t="b">
        <f>AND( ISTEXT(N37),N37&lt;&gt;"NA",N37&lt;&gt;"M")</f>
        <v>0</v>
      </c>
      <c r="AQ16" s="33" t="b">
        <f>AND( ISTEXT(P37),P37&lt;&gt;"NA",P37&lt;&gt;"M")</f>
        <v>0</v>
      </c>
    </row>
    <row r="17" spans="2:44" ht="18" customHeight="1">
      <c r="B17" s="184" t="s">
        <v>61</v>
      </c>
      <c r="C17" s="183" t="s">
        <v>62</v>
      </c>
      <c r="D17" s="69"/>
      <c r="E17" s="183"/>
      <c r="F17" s="69"/>
      <c r="G17" s="183"/>
      <c r="H17" s="69"/>
      <c r="I17" s="8"/>
      <c r="J17" s="69"/>
      <c r="K17" s="183"/>
      <c r="L17" s="69"/>
      <c r="M17" s="183"/>
      <c r="N17" s="69"/>
      <c r="O17" s="183"/>
      <c r="P17" s="69"/>
      <c r="Q17" s="60"/>
      <c r="R17" s="91" t="str">
        <f>IF(D17="","",IFERROR(SUM(SUBSTITUTE(SUBSTITUTE(LOWER(D17),"m",0),"M",0)+SUBSTITUTE(SUBSTITUTE(LOWER(F17),"m",0),"M",0)+SUBSTITUTE(SUBSTITUTE(LOWER(H17),"m",0),"M",0)+SUBSTITUTE(SUBSTITUTE(LOWER(J17),"m",0),"M",0)+SUBSTITUTE(SUBSTITUTE(LOWER(L17),"m",0),"M",0)+SUBSTITUTE(SUBSTITUTE(LOWER(N17),"m",0),"M",0)+SUBSTITUTE(SUBSTITUTE(LOWER(P17),"m",0),"M",0)),"ERROR"))</f>
        <v/>
      </c>
      <c r="S17" s="183"/>
      <c r="T17" s="90" t="str">
        <f t="shared" si="0"/>
        <v/>
      </c>
      <c r="U17" s="39" t="s">
        <v>56</v>
      </c>
      <c r="V17" s="191" t="s">
        <v>63</v>
      </c>
      <c r="W17" s="192"/>
      <c r="X17" s="192"/>
      <c r="Y17" s="192"/>
      <c r="Z17" s="192"/>
      <c r="AA17" s="192"/>
      <c r="AB17" s="192"/>
      <c r="AC17" s="192"/>
      <c r="AD17" s="192"/>
      <c r="AE17" s="193"/>
      <c r="AH17" s="33" t="str">
        <f>'B-Reason for Exit by Gender'!H17</f>
        <v/>
      </c>
      <c r="AK17" s="33" t="b">
        <f>AND( ISTEXT(D39),D39&lt;&gt;"NA",D39&lt;&gt;"M")</f>
        <v>0</v>
      </c>
      <c r="AL17" s="33" t="b">
        <f>AND( ISTEXT(F39),F39&lt;&gt;"NA",F39&lt;&gt;"M")</f>
        <v>0</v>
      </c>
      <c r="AM17" s="33" t="b">
        <f>AND( ISTEXT(H39),H39&lt;&gt;"NA",H39&lt;&gt;"M")</f>
        <v>0</v>
      </c>
      <c r="AN17" s="33" t="b">
        <f>AND( ISTEXT(J39),J39&lt;&gt;"NA",J39&lt;&gt;"M")</f>
        <v>0</v>
      </c>
      <c r="AO17" s="33" t="b">
        <f>AND( ISTEXT(L39),L39&lt;&gt;"NA",L39&lt;&gt;"M")</f>
        <v>0</v>
      </c>
      <c r="AP17" s="33" t="b">
        <f>AND( ISTEXT(N39),N39&lt;&gt;"NA",N39&lt;&gt;"M")</f>
        <v>0</v>
      </c>
      <c r="AQ17" s="33" t="b">
        <f>AND( ISTEXT(P39),P39&lt;&gt;"NA",P39&lt;&gt;"M")</f>
        <v>0</v>
      </c>
    </row>
    <row r="18" spans="2:44" ht="15" customHeight="1">
      <c r="B18" s="184"/>
      <c r="C18" s="183"/>
      <c r="D18" s="183"/>
      <c r="E18" s="183"/>
      <c r="F18" s="183"/>
      <c r="G18" s="183"/>
      <c r="H18" s="183"/>
      <c r="I18" s="8"/>
      <c r="J18" s="183"/>
      <c r="K18" s="183"/>
      <c r="L18" s="183"/>
      <c r="M18" s="183"/>
      <c r="N18" s="183"/>
      <c r="O18" s="183"/>
      <c r="P18" s="183"/>
      <c r="Q18" s="60"/>
      <c r="R18" s="91"/>
      <c r="S18" s="183"/>
      <c r="T18" s="90"/>
      <c r="U18" s="39" t="s">
        <v>56</v>
      </c>
      <c r="V18" s="194" t="s">
        <v>64</v>
      </c>
      <c r="W18" s="195"/>
      <c r="X18" s="195"/>
      <c r="Y18" s="195"/>
      <c r="Z18" s="195"/>
      <c r="AA18" s="195"/>
      <c r="AB18" s="195"/>
      <c r="AC18" s="195"/>
      <c r="AD18" s="195"/>
      <c r="AE18" s="196"/>
      <c r="AK18" s="33" t="b">
        <f>AND( ISTEXT(D41),D41&lt;&gt;"NA",D41&lt;&gt;"M")</f>
        <v>0</v>
      </c>
      <c r="AL18" s="33" t="b">
        <f>AND( ISTEXT(F41),F41&lt;&gt;"NA",F41&lt;&gt;"M")</f>
        <v>0</v>
      </c>
      <c r="AM18" s="33" t="b">
        <f>AND( ISTEXT(H41),H41&lt;&gt;"NA",H41&lt;&gt;"M")</f>
        <v>0</v>
      </c>
      <c r="AN18" s="33" t="b">
        <f>AND( ISTEXT(J41),J41&lt;&gt;"NA",J41&lt;&gt;"M")</f>
        <v>0</v>
      </c>
      <c r="AO18" s="33" t="b">
        <f>AND( ISTEXT(L41),L41&lt;&gt;"NA",L41&lt;&gt;"M")</f>
        <v>0</v>
      </c>
      <c r="AP18" s="33" t="b">
        <f>AND( ISTEXT(N41),N41&lt;&gt;"NA",N41&lt;&gt;"M")</f>
        <v>0</v>
      </c>
      <c r="AQ18" s="33" t="b">
        <f>AND( ISTEXT(P41),P41&lt;&gt;"NA",P41&lt;&gt;"M")</f>
        <v>0</v>
      </c>
    </row>
    <row r="19" spans="2:44" ht="15" customHeight="1">
      <c r="B19"/>
      <c r="D19"/>
      <c r="E19"/>
      <c r="F19"/>
      <c r="G19"/>
      <c r="H19"/>
      <c r="R19" s="65"/>
      <c r="T19" s="90"/>
      <c r="U19" s="40" t="s">
        <v>56</v>
      </c>
      <c r="V19" s="194" t="str">
        <f>"•  There "&amp;$AT$46&amp;" "&amp;$AR$47&amp;$AS$46&amp;" blank "&amp;$AU$46&amp;" in Section A."</f>
        <v>•  There are 63 blank fields in Section A.</v>
      </c>
      <c r="W19" s="195"/>
      <c r="X19" s="195"/>
      <c r="Y19" s="195"/>
      <c r="Z19" s="195"/>
      <c r="AA19" s="195"/>
      <c r="AB19" s="195"/>
      <c r="AC19" s="195"/>
      <c r="AD19" s="195"/>
      <c r="AE19" s="196"/>
      <c r="AF19" s="128"/>
      <c r="AK19" s="33" t="b">
        <f>AND( ISTEXT(D43),D43&lt;&gt;"NA",D43&lt;&gt;"M")</f>
        <v>0</v>
      </c>
      <c r="AL19" s="33" t="b">
        <f>AND( ISTEXT(F43),F43&lt;&gt;"NA",F43&lt;&gt;"M")</f>
        <v>0</v>
      </c>
      <c r="AM19" s="33" t="b">
        <f>AND( ISTEXT(H43),H43&lt;&gt;"NA",H43&lt;&gt;"M")</f>
        <v>0</v>
      </c>
      <c r="AN19" s="33" t="b">
        <f>AND( ISTEXT(J43),J43&lt;&gt;"NA",J43&lt;&gt;"M")</f>
        <v>0</v>
      </c>
      <c r="AO19" s="33" t="b">
        <f>AND( ISTEXT(L43),L43&lt;&gt;"NA",L43&lt;&gt;"M")</f>
        <v>0</v>
      </c>
      <c r="AP19" s="33" t="b">
        <f>AND( ISTEXT(N43),N43&lt;&gt;"NA",N43&lt;&gt;"M")</f>
        <v>0</v>
      </c>
      <c r="AQ19" s="33" t="b">
        <f>AND( ISTEXT(P43),P43&lt;&gt;"NA",P43&lt;&gt;"M")</f>
        <v>0</v>
      </c>
    </row>
    <row r="20" spans="2:44" ht="15" customHeight="1">
      <c r="B20" s="4" t="s">
        <v>65</v>
      </c>
      <c r="C20" s="81" t="s">
        <v>66</v>
      </c>
      <c r="D20" s="70"/>
      <c r="E20" s="70"/>
      <c r="F20" s="70"/>
      <c r="G20" s="70"/>
      <c r="H20" s="70"/>
      <c r="R20" s="65"/>
      <c r="T20" s="90"/>
      <c r="U20" s="40"/>
      <c r="V20" s="197" t="s">
        <v>67</v>
      </c>
      <c r="W20" s="198"/>
      <c r="X20" s="198"/>
      <c r="Y20" s="198"/>
      <c r="Z20" s="198"/>
      <c r="AA20" s="198"/>
      <c r="AB20" s="198"/>
      <c r="AC20" s="198"/>
      <c r="AD20" s="198"/>
      <c r="AE20" s="199"/>
      <c r="AK20" s="31">
        <f>COUNTIF(AK10:AK19,TRUE)</f>
        <v>0</v>
      </c>
      <c r="AL20" s="31">
        <f t="shared" ref="AL20:AQ20" si="1">COUNTIF(AL10:AL19,TRUE)</f>
        <v>0</v>
      </c>
      <c r="AM20" s="31">
        <f t="shared" si="1"/>
        <v>0</v>
      </c>
      <c r="AN20" s="31">
        <f t="shared" si="1"/>
        <v>0</v>
      </c>
      <c r="AO20" s="31">
        <f t="shared" si="1"/>
        <v>0</v>
      </c>
      <c r="AP20" s="31">
        <f t="shared" si="1"/>
        <v>0</v>
      </c>
      <c r="AQ20" s="31">
        <f t="shared" si="1"/>
        <v>0</v>
      </c>
      <c r="AR20" s="31">
        <f>IF(AI24=1,COUNTIF($AK$10:$AP$19,TRUE),COUNTIF($AK$10:$AP$11,TRUE)+COUNTIF($AK$13:$AP$19,TRUE))</f>
        <v>0</v>
      </c>
    </row>
    <row r="21" spans="2:44" ht="15" customHeight="1">
      <c r="B21"/>
      <c r="C21" s="27" t="s">
        <v>68</v>
      </c>
      <c r="D21" s="7"/>
      <c r="E21" s="7"/>
      <c r="F21" s="7"/>
      <c r="G21" s="7"/>
      <c r="H21" s="7"/>
      <c r="R21" s="65"/>
      <c r="T21" s="67"/>
      <c r="U21" s="40"/>
      <c r="V21" s="200" t="s">
        <v>69</v>
      </c>
      <c r="W21" s="201"/>
      <c r="X21" s="201"/>
      <c r="Y21" s="201"/>
      <c r="Z21" s="201"/>
      <c r="AA21" s="201"/>
      <c r="AB21" s="201"/>
      <c r="AC21" s="201"/>
      <c r="AD21" s="201"/>
      <c r="AE21" s="202"/>
    </row>
    <row r="22" spans="2:44" ht="14.65" customHeight="1">
      <c r="B22"/>
      <c r="C22" s="27" t="s">
        <v>70</v>
      </c>
      <c r="E22" s="7"/>
      <c r="F22" s="7"/>
      <c r="G22" s="7"/>
      <c r="H22" s="7"/>
      <c r="R22" s="65"/>
      <c r="T22" s="67"/>
      <c r="U22" s="40"/>
      <c r="V22" s="203" t="s">
        <v>71</v>
      </c>
      <c r="W22" s="204"/>
      <c r="X22" s="204"/>
      <c r="Y22" s="204"/>
      <c r="Z22" s="204"/>
      <c r="AA22" s="204"/>
      <c r="AB22" s="204"/>
      <c r="AC22" s="204"/>
      <c r="AD22" s="204"/>
      <c r="AE22" s="205"/>
      <c r="AK22" s="31" t="s">
        <v>72</v>
      </c>
      <c r="AL22" s="31"/>
      <c r="AM22" s="31"/>
      <c r="AN22" s="31"/>
      <c r="AO22" s="31"/>
      <c r="AP22" s="31"/>
      <c r="AQ22" s="31"/>
    </row>
    <row r="23" spans="2:44" ht="15" customHeight="1">
      <c r="B23"/>
      <c r="C23" s="27" t="s">
        <v>73</v>
      </c>
      <c r="E23" s="7"/>
      <c r="F23" s="7"/>
      <c r="G23" s="7"/>
      <c r="H23" s="7"/>
      <c r="R23" s="65"/>
      <c r="T23" s="67"/>
      <c r="U23" s="40" t="s">
        <v>56</v>
      </c>
      <c r="V23" s="200" t="s">
        <v>69</v>
      </c>
      <c r="W23" s="201"/>
      <c r="X23" s="201"/>
      <c r="Y23" s="201"/>
      <c r="Z23" s="201"/>
      <c r="AA23" s="201"/>
      <c r="AB23" s="201"/>
      <c r="AC23" s="201"/>
      <c r="AD23" s="201"/>
      <c r="AE23" s="202"/>
      <c r="AI23" s="31" t="s">
        <v>74</v>
      </c>
      <c r="AK23" s="33">
        <f>IF(ISNUMBER(FIND(".",D14)),1,0)</f>
        <v>0</v>
      </c>
      <c r="AL23" s="33">
        <f>IF(ISNUMBER(FIND(".",F14)),1,0)</f>
        <v>0</v>
      </c>
      <c r="AM23" s="33">
        <f>IF(ISNUMBER(FIND(".",H14)),1,0)</f>
        <v>0</v>
      </c>
      <c r="AN23" s="33">
        <f>IF(ISNUMBER(FIND(".",J14)),1,0)</f>
        <v>0</v>
      </c>
      <c r="AO23" s="33">
        <f>IF(ISNUMBER(FIND(".",L14)),1,0)</f>
        <v>0</v>
      </c>
      <c r="AP23" s="33">
        <f>IF(ISNUMBER(FIND(".",N14)),1,0)</f>
        <v>0</v>
      </c>
      <c r="AQ23" s="33">
        <f>IF(ISNUMBER(FIND(".",P14)),1,0)</f>
        <v>0</v>
      </c>
    </row>
    <row r="24" spans="2:44" ht="30.75" customHeight="1">
      <c r="B24"/>
      <c r="C24" s="88"/>
      <c r="E24" s="7"/>
      <c r="F24" s="7"/>
      <c r="G24" s="7"/>
      <c r="H24" s="7"/>
      <c r="R24" s="65"/>
      <c r="T24" s="67"/>
      <c r="U24" s="40"/>
      <c r="V24" s="226" t="s">
        <v>75</v>
      </c>
      <c r="W24" s="227"/>
      <c r="X24" s="227"/>
      <c r="Y24" s="227"/>
      <c r="Z24" s="227"/>
      <c r="AA24" s="227"/>
      <c r="AB24" s="227"/>
      <c r="AC24" s="227"/>
      <c r="AD24" s="227"/>
      <c r="AE24" s="228"/>
      <c r="AI24" s="134">
        <f>VALUE(AI26)</f>
        <v>2</v>
      </c>
      <c r="AK24" s="33">
        <f>IF(ISNUMBER(FIND(".",D17)),1,0)</f>
        <v>0</v>
      </c>
      <c r="AL24" s="33">
        <f>IF(ISNUMBER(FIND(".",F17)),1,0)</f>
        <v>0</v>
      </c>
      <c r="AM24" s="33">
        <f>IF(ISNUMBER(FIND(".",H17)),1,0)</f>
        <v>0</v>
      </c>
      <c r="AN24" s="33">
        <f>IF(ISNUMBER(FIND(".",J17)),1,0)</f>
        <v>0</v>
      </c>
      <c r="AO24" s="33">
        <f>IF(ISNUMBER(FIND(".",L17)),1,0)</f>
        <v>0</v>
      </c>
      <c r="AP24" s="33">
        <f>IF(ISNUMBER(FIND(".",N17)),1,0)</f>
        <v>0</v>
      </c>
      <c r="AQ24" s="33">
        <f>IF(ISNUMBER(FIND(".",P17)),1,0)</f>
        <v>0</v>
      </c>
    </row>
    <row r="25" spans="2:44" ht="28.5" customHeight="1">
      <c r="B25"/>
      <c r="C25" s="210" t="s">
        <v>76</v>
      </c>
      <c r="D25" s="210"/>
      <c r="E25" s="210"/>
      <c r="F25" s="210"/>
      <c r="G25" s="210"/>
      <c r="H25" s="210"/>
      <c r="I25" s="210"/>
      <c r="J25" s="210"/>
      <c r="K25" s="210"/>
      <c r="L25" s="210"/>
      <c r="R25" s="65"/>
      <c r="T25" s="90"/>
      <c r="U25" s="83"/>
      <c r="V25" s="197" t="s">
        <v>77</v>
      </c>
      <c r="W25" s="198"/>
      <c r="X25" s="198"/>
      <c r="Y25" s="198"/>
      <c r="Z25" s="198"/>
      <c r="AA25" s="198"/>
      <c r="AB25" s="198"/>
      <c r="AC25" s="198"/>
      <c r="AD25" s="198"/>
      <c r="AE25" s="199"/>
      <c r="AI25" s="134"/>
      <c r="AK25" s="21">
        <f>IF(ISNUMBER(FIND(".",D27)),1,0)</f>
        <v>0</v>
      </c>
      <c r="AL25" s="21">
        <f>IF(ISNUMBER(FIND(".",F27)),1,0)</f>
        <v>0</v>
      </c>
      <c r="AM25" s="21">
        <f>IF(ISNUMBER(FIND(".",H27)),1,0)</f>
        <v>0</v>
      </c>
      <c r="AN25" s="21">
        <f>IF(ISNUMBER(FIND(".",J27)),1,0)</f>
        <v>0</v>
      </c>
      <c r="AO25" s="21">
        <f>IF(ISNUMBER(FIND(".",L27)),1,0)</f>
        <v>0</v>
      </c>
      <c r="AP25" s="21">
        <f>IF(ISNUMBER(FIND(".",N27)),1,0)</f>
        <v>0</v>
      </c>
      <c r="AQ25" s="21">
        <f>IF(ISNUMBER(FIND(".",P27)),1,0)</f>
        <v>0</v>
      </c>
    </row>
    <row r="26" spans="2:44" ht="15" customHeight="1">
      <c r="B26"/>
      <c r="D26"/>
      <c r="E26"/>
      <c r="F26"/>
      <c r="G26"/>
      <c r="H26"/>
      <c r="R26" s="65"/>
      <c r="T26" s="90"/>
      <c r="U26" s="38" t="s">
        <v>56</v>
      </c>
      <c r="V26" s="200" t="s">
        <v>69</v>
      </c>
      <c r="W26" s="201"/>
      <c r="X26" s="201"/>
      <c r="Y26" s="201"/>
      <c r="Z26" s="201"/>
      <c r="AA26" s="201"/>
      <c r="AB26" s="201"/>
      <c r="AC26" s="201"/>
      <c r="AD26" s="201"/>
      <c r="AE26" s="202"/>
      <c r="AI26" s="134">
        <v>2</v>
      </c>
      <c r="AK26" s="33">
        <f>IF(ISNUMBER(FIND(".",D29)),1,0)</f>
        <v>0</v>
      </c>
      <c r="AL26" s="33">
        <f>IF(ISNUMBER(FIND(".",F29)),1,0)</f>
        <v>0</v>
      </c>
      <c r="AM26" s="33">
        <f>IF(ISNUMBER(FIND(".",H29)),1,0)</f>
        <v>0</v>
      </c>
      <c r="AN26" s="33">
        <f>IF(ISNUMBER(FIND(".",J29)),1,0)</f>
        <v>0</v>
      </c>
      <c r="AO26" s="33">
        <f>IF(ISNUMBER(FIND(".",L29)),1,0)</f>
        <v>0</v>
      </c>
      <c r="AP26" s="33">
        <f>IF(ISNUMBER(FIND(".",N29)),1,0)</f>
        <v>0</v>
      </c>
      <c r="AQ26" s="33">
        <f>IF(ISNUMBER(FIND(".",P29)),1,0)</f>
        <v>0</v>
      </c>
    </row>
    <row r="27" spans="2:44" ht="15" customHeight="1">
      <c r="B27" s="62" t="s">
        <v>78</v>
      </c>
      <c r="C27" t="s">
        <v>79</v>
      </c>
      <c r="D27" s="93"/>
      <c r="E27" s="8"/>
      <c r="F27" s="93"/>
      <c r="G27" s="8"/>
      <c r="H27" s="93"/>
      <c r="I27" s="8"/>
      <c r="J27" s="93"/>
      <c r="K27" s="8"/>
      <c r="L27" s="93"/>
      <c r="M27" s="8"/>
      <c r="N27" s="93"/>
      <c r="O27" s="8"/>
      <c r="P27" s="93"/>
      <c r="Q27" s="85"/>
      <c r="R27" s="89" t="str">
        <f>IF(D27="","",IFERROR(IF(AI24=2,"",SUM(SUBSTITUTE(SUBSTITUTE(LOWER(D27),"m",0),"M",0)+SUBSTITUTE(SUBSTITUTE(LOWER(F27),"m",0),"M",0)+SUBSTITUTE(SUBSTITUTE(LOWER(H27),"m",0),"M",0)+SUBSTITUTE(SUBSTITUTE(LOWER(J27),"m",0),"M",0)+SUBSTITUTE(SUBSTITUTE(LOWER(L27),"m",0),"M",0)+SUBSTITUTE(SUBSTITUTE(LOWER(N27),"m",0),"M",0)+SUBSTITUTE(SUBSTITUTE(LOWER(P27),"m",0),"M",0))),"ERROR"))</f>
        <v/>
      </c>
      <c r="S27" s="85"/>
      <c r="T27" s="90" t="str">
        <f t="shared" si="0"/>
        <v/>
      </c>
      <c r="U27" s="83"/>
      <c r="V27" s="206" t="s">
        <v>80</v>
      </c>
      <c r="W27" s="207"/>
      <c r="X27" s="207"/>
      <c r="Y27" s="207"/>
      <c r="Z27" s="207"/>
      <c r="AA27" s="207"/>
      <c r="AB27" s="207"/>
      <c r="AC27" s="207"/>
      <c r="AD27" s="207"/>
      <c r="AE27" s="208"/>
      <c r="AH27" s="33" t="str">
        <f>'B-Reason for Exit by Gender'!H27</f>
        <v/>
      </c>
      <c r="AK27" s="33">
        <f>IF(ISNUMBER(FIND(".",D31)),1,0)</f>
        <v>0</v>
      </c>
      <c r="AL27" s="33">
        <f>IF(ISNUMBER(FIND(".",F31)),1,0)</f>
        <v>0</v>
      </c>
      <c r="AM27" s="33">
        <f>IF(ISNUMBER(FIND(".",H31)),1,0)</f>
        <v>0</v>
      </c>
      <c r="AN27" s="33">
        <f>IF(ISNUMBER(FIND(".",J31)),1,0)</f>
        <v>0</v>
      </c>
      <c r="AO27" s="33">
        <f>IF(ISNUMBER(FIND(".",L31)),1,0)</f>
        <v>0</v>
      </c>
      <c r="AP27" s="33">
        <f>IF(ISNUMBER(FIND(".",N31)),1,0)</f>
        <v>0</v>
      </c>
      <c r="AQ27" s="33">
        <f>IF(ISNUMBER(FIND(".",P31)),1,0)</f>
        <v>0</v>
      </c>
    </row>
    <row r="28" spans="2:44" ht="15" customHeight="1">
      <c r="B28" s="5"/>
      <c r="C28" s="63"/>
      <c r="D28"/>
      <c r="E28"/>
      <c r="F28"/>
      <c r="G28"/>
      <c r="H28"/>
      <c r="Q28" s="8"/>
      <c r="R28" s="89"/>
      <c r="S28" s="8"/>
      <c r="T28" s="90"/>
      <c r="U28" s="83"/>
      <c r="V28" s="200" t="s">
        <v>69</v>
      </c>
      <c r="W28" s="201"/>
      <c r="X28" s="201"/>
      <c r="Y28" s="201"/>
      <c r="Z28" s="201"/>
      <c r="AA28" s="201"/>
      <c r="AB28" s="201"/>
      <c r="AC28" s="201"/>
      <c r="AD28" s="201"/>
      <c r="AE28" s="202"/>
      <c r="AK28" s="33">
        <f>IF(ISNUMBER(FIND(".",D33)),1,0)</f>
        <v>0</v>
      </c>
      <c r="AL28" s="33">
        <f>IF(ISNUMBER(FIND(".",F33)),1,0)</f>
        <v>0</v>
      </c>
      <c r="AM28" s="33">
        <f>IF(ISNUMBER(FIND(".",H33)),1,0)</f>
        <v>0</v>
      </c>
      <c r="AN28" s="33">
        <f>IF(ISNUMBER(FIND(".",J33)),1,0)</f>
        <v>0</v>
      </c>
      <c r="AO28" s="33">
        <f>IF(ISNUMBER(FIND(".",L33)),1,0)</f>
        <v>0</v>
      </c>
      <c r="AP28" s="33">
        <f>IF(ISNUMBER(FIND(".",N33)),1,0)</f>
        <v>0</v>
      </c>
      <c r="AQ28" s="33">
        <f>IF(ISNUMBER(FIND(".",P33)),1,0)</f>
        <v>0</v>
      </c>
    </row>
    <row r="29" spans="2:44" ht="15" customHeight="1">
      <c r="B29" s="184" t="s">
        <v>81</v>
      </c>
      <c r="C29" t="s">
        <v>82</v>
      </c>
      <c r="D29" s="93"/>
      <c r="E29" s="8"/>
      <c r="F29" s="93"/>
      <c r="G29" s="8"/>
      <c r="H29" s="93"/>
      <c r="I29" s="8"/>
      <c r="J29" s="93"/>
      <c r="K29" s="8"/>
      <c r="L29" s="93"/>
      <c r="M29" s="8"/>
      <c r="N29" s="93"/>
      <c r="O29" s="8"/>
      <c r="P29" s="93"/>
      <c r="Q29" s="8"/>
      <c r="R29" s="89" t="str">
        <f>IF(D29="","",IFERROR(SUM(SUBSTITUTE(SUBSTITUTE(LOWER(D29),"m",0),"M",0)+SUBSTITUTE(SUBSTITUTE(LOWER(F29),"m",0),"M",0)+SUBSTITUTE(SUBSTITUTE(LOWER(H29),"m",0),"M",0)+SUBSTITUTE(SUBSTITUTE(LOWER(J29),"m",0),"M",0)+SUBSTITUTE(SUBSTITUTE(LOWER(L29),"m",0),"M",0)+SUBSTITUTE(SUBSTITUTE(LOWER(N29),"m",0),"M",0)+SUBSTITUTE(SUBSTITUTE(LOWER(P29),"m",0),"M",0)),"ERROR"))</f>
        <v/>
      </c>
      <c r="S29" s="8"/>
      <c r="T29" s="90" t="str">
        <f>IF(R29="","",IFERROR((D29+F29+H29+J29+L29+N29+P29)/R29,""))</f>
        <v/>
      </c>
      <c r="U29" s="83" t="s">
        <v>56</v>
      </c>
      <c r="V29" s="197" t="s">
        <v>83</v>
      </c>
      <c r="W29" s="198"/>
      <c r="X29" s="198"/>
      <c r="Y29" s="198"/>
      <c r="Z29" s="198"/>
      <c r="AA29" s="198"/>
      <c r="AB29" s="198"/>
      <c r="AC29" s="198"/>
      <c r="AD29" s="198"/>
      <c r="AE29" s="199"/>
      <c r="AH29" s="33" t="str">
        <f>'B-Reason for Exit by Gender'!H29</f>
        <v/>
      </c>
      <c r="AK29" s="33">
        <f>IF(ISNUMBER(FIND(".",D37)),1,0)</f>
        <v>0</v>
      </c>
      <c r="AL29" s="33">
        <f>IF(ISNUMBER(FIND(".",F37)),1,0)</f>
        <v>0</v>
      </c>
      <c r="AM29" s="33">
        <f>IF(ISNUMBER(FIND(".",H37)),1,0)</f>
        <v>0</v>
      </c>
      <c r="AN29" s="33">
        <f>IF(ISNUMBER(FIND(".",J37)),1,0)</f>
        <v>0</v>
      </c>
      <c r="AO29" s="33">
        <f>IF(ISNUMBER(FIND(".",L37)),1,0)</f>
        <v>0</v>
      </c>
      <c r="AP29" s="33">
        <f>IF(ISNUMBER(FIND(".",N37)),1,0)</f>
        <v>0</v>
      </c>
      <c r="AQ29" s="33">
        <f>IF(ISNUMBER(FIND(".",P37)),1,0)</f>
        <v>0</v>
      </c>
    </row>
    <row r="30" spans="2:44" ht="15" customHeight="1">
      <c r="B30" s="184"/>
      <c r="D30" s="7"/>
      <c r="E30" s="7"/>
      <c r="F30" s="7"/>
      <c r="G30" s="7"/>
      <c r="H30" s="7"/>
      <c r="I30" s="8"/>
      <c r="J30" s="8"/>
      <c r="K30" s="8"/>
      <c r="L30" s="8"/>
      <c r="M30" s="8"/>
      <c r="N30" s="8"/>
      <c r="O30" s="8"/>
      <c r="P30" s="8"/>
      <c r="Q30" s="8"/>
      <c r="R30" s="89"/>
      <c r="S30" s="8"/>
      <c r="T30" s="90"/>
      <c r="U30" s="83" t="s">
        <v>56</v>
      </c>
      <c r="V30" s="200" t="s">
        <v>69</v>
      </c>
      <c r="W30" s="201"/>
      <c r="X30" s="201"/>
      <c r="Y30" s="201"/>
      <c r="Z30" s="201"/>
      <c r="AA30" s="201"/>
      <c r="AB30" s="201"/>
      <c r="AC30" s="201"/>
      <c r="AD30" s="201"/>
      <c r="AE30" s="202"/>
      <c r="AK30" s="33">
        <f>IF(ISNUMBER(FIND(".",D39)),1,0)</f>
        <v>0</v>
      </c>
      <c r="AL30" s="33">
        <f>IF(ISNUMBER(FIND(".",F39)),1,0)</f>
        <v>0</v>
      </c>
      <c r="AM30" s="33">
        <f>IF(ISNUMBER(FIND(".",H39)),1,0)</f>
        <v>0</v>
      </c>
      <c r="AN30" s="33">
        <f>IF(ISNUMBER(FIND(".",J39)),1,0)</f>
        <v>0</v>
      </c>
      <c r="AO30" s="33">
        <f>IF(ISNUMBER(FIND(".",L39)),1,0)</f>
        <v>0</v>
      </c>
      <c r="AP30" s="33">
        <f>IF(ISNUMBER(FIND(".",N39)),1,0)</f>
        <v>0</v>
      </c>
      <c r="AQ30" s="33">
        <f>IF(ISNUMBER(FIND(".",P39)),1,0)</f>
        <v>0</v>
      </c>
    </row>
    <row r="31" spans="2:44" ht="15" customHeight="1">
      <c r="B31" s="61" t="s">
        <v>84</v>
      </c>
      <c r="C31" t="s">
        <v>85</v>
      </c>
      <c r="D31" s="93"/>
      <c r="E31" s="8"/>
      <c r="F31" s="93"/>
      <c r="G31" s="8"/>
      <c r="H31" s="93"/>
      <c r="I31" s="8"/>
      <c r="J31" s="93"/>
      <c r="K31" s="8"/>
      <c r="L31" s="93"/>
      <c r="M31" s="8"/>
      <c r="N31" s="93"/>
      <c r="O31" s="8"/>
      <c r="P31" s="93"/>
      <c r="Q31" s="8"/>
      <c r="R31" s="89" t="str">
        <f>IF(D31="","",IFERROR(SUM(SUBSTITUTE(SUBSTITUTE(LOWER(D31),"m",0),"M",0)+SUBSTITUTE(SUBSTITUTE(LOWER(F31),"m",0),"M",0)+SUBSTITUTE(SUBSTITUTE(LOWER(H31),"m",0),"M",0)+SUBSTITUTE(SUBSTITUTE(LOWER(J31),"m",0),"M",0)+SUBSTITUTE(SUBSTITUTE(LOWER(L31),"m",0),"M",0)+SUBSTITUTE(SUBSTITUTE(LOWER(N31),"m",0),"M",0)+SUBSTITUTE(SUBSTITUTE(LOWER(P31),"m",0),"M",0)),"ERROR"))</f>
        <v/>
      </c>
      <c r="S31" s="8"/>
      <c r="T31" s="90" t="str">
        <f t="shared" ref="T31:T43" si="2">IF(R31="","",IFERROR((D31+F31+H31+J31+L31+N31+P31)/R31,""))</f>
        <v/>
      </c>
      <c r="U31" s="83"/>
      <c r="V31" s="197" t="s">
        <v>86</v>
      </c>
      <c r="W31" s="198"/>
      <c r="X31" s="198"/>
      <c r="Y31" s="198"/>
      <c r="Z31" s="198"/>
      <c r="AA31" s="198"/>
      <c r="AB31" s="198"/>
      <c r="AC31" s="198"/>
      <c r="AD31" s="198"/>
      <c r="AE31" s="199"/>
      <c r="AH31" s="33" t="str">
        <f>'B-Reason for Exit by Gender'!H31</f>
        <v/>
      </c>
      <c r="AK31" s="33">
        <f>IF(ISNUMBER(FIND(".",D41)),1,0)</f>
        <v>0</v>
      </c>
      <c r="AL31" s="33">
        <f>IF(ISNUMBER(FIND(".",F41)),1,0)</f>
        <v>0</v>
      </c>
      <c r="AM31" s="33">
        <f>IF(ISNUMBER(FIND(".",H41)),1,0)</f>
        <v>0</v>
      </c>
      <c r="AN31" s="33">
        <f>IF(ISNUMBER(FIND(".",J41)),1,0)</f>
        <v>0</v>
      </c>
      <c r="AO31" s="33">
        <f>IF(ISNUMBER(FIND(".",L41)),1,0)</f>
        <v>0</v>
      </c>
      <c r="AP31" s="33">
        <f>IF(ISNUMBER(FIND(".",N41)),1,0)</f>
        <v>0</v>
      </c>
      <c r="AQ31" s="33">
        <f>IF(ISNUMBER(FIND(".",P41)),1,0)</f>
        <v>0</v>
      </c>
    </row>
    <row r="32" spans="2:44" ht="15" customHeight="1">
      <c r="C32" s="7"/>
      <c r="D32" s="7"/>
      <c r="E32" s="7"/>
      <c r="F32" s="7"/>
      <c r="G32" s="7"/>
      <c r="H32" s="7"/>
      <c r="I32" s="8"/>
      <c r="J32" s="8"/>
      <c r="K32" s="8"/>
      <c r="L32" s="8"/>
      <c r="M32" s="8"/>
      <c r="N32" s="8"/>
      <c r="O32" s="8"/>
      <c r="P32" s="8"/>
      <c r="Q32" s="8"/>
      <c r="R32" s="89"/>
      <c r="S32" s="8"/>
      <c r="T32" s="90"/>
      <c r="U32" s="83"/>
      <c r="V32" s="200" t="s">
        <v>69</v>
      </c>
      <c r="W32" s="201"/>
      <c r="X32" s="201"/>
      <c r="Y32" s="201"/>
      <c r="Z32" s="201"/>
      <c r="AA32" s="201"/>
      <c r="AB32" s="201"/>
      <c r="AC32" s="201"/>
      <c r="AD32" s="201"/>
      <c r="AE32" s="202"/>
      <c r="AK32" s="33">
        <f>IF(ISNUMBER(FIND(".",D43)),1,0)</f>
        <v>0</v>
      </c>
      <c r="AL32" s="33">
        <f>IF(ISNUMBER(FIND(".",F43)),1,0)</f>
        <v>0</v>
      </c>
      <c r="AM32" s="33">
        <f>IF(ISNUMBER(FIND(".",H43)),1,0)</f>
        <v>0</v>
      </c>
      <c r="AN32" s="33">
        <f>IF(ISNUMBER(FIND(".",J43)),1,0)</f>
        <v>0</v>
      </c>
      <c r="AO32" s="33">
        <f>IF(ISNUMBER(FIND(".",L43)),1,0)</f>
        <v>0</v>
      </c>
      <c r="AP32" s="33">
        <f>IF(ISNUMBER(FIND(".",N43)),1,0)</f>
        <v>0</v>
      </c>
      <c r="AQ32" s="33">
        <f>IF(ISNUMBER(FIND(".",P43)),1,0)</f>
        <v>0</v>
      </c>
    </row>
    <row r="33" spans="2:47" ht="15" customHeight="1">
      <c r="B33" s="184" t="s">
        <v>87</v>
      </c>
      <c r="C33" s="7" t="s">
        <v>88</v>
      </c>
      <c r="D33" s="93"/>
      <c r="E33" s="8"/>
      <c r="F33" s="93"/>
      <c r="G33" s="8"/>
      <c r="H33" s="93"/>
      <c r="I33" s="8"/>
      <c r="J33" s="93"/>
      <c r="K33" s="8"/>
      <c r="L33" s="93"/>
      <c r="M33" s="8"/>
      <c r="N33" s="93"/>
      <c r="O33" s="8"/>
      <c r="P33" s="93"/>
      <c r="Q33" s="8"/>
      <c r="R33" s="89" t="str">
        <f>IF(D33="","",IFERROR(SUM(SUBSTITUTE(SUBSTITUTE(LOWER(D33),"m",0),"M",0)+SUBSTITUTE(SUBSTITUTE(LOWER(F33),"m",0),"M",0)+SUBSTITUTE(SUBSTITUTE(LOWER(H33),"m",0),"M",0)+SUBSTITUTE(SUBSTITUTE(LOWER(J33),"m",0),"M",0)+SUBSTITUTE(SUBSTITUTE(LOWER(L33),"m",0),"M",0)+SUBSTITUTE(SUBSTITUTE(LOWER(N33),"m",0),"M",0)+SUBSTITUTE(SUBSTITUTE(LOWER(P33),"m",0),"M",0)),"ERROR"))</f>
        <v/>
      </c>
      <c r="S33" s="8"/>
      <c r="T33" s="90" t="str">
        <f t="shared" si="2"/>
        <v/>
      </c>
      <c r="U33" s="83"/>
      <c r="V33" s="197" t="s">
        <v>89</v>
      </c>
      <c r="W33" s="198"/>
      <c r="X33" s="198"/>
      <c r="Y33" s="198"/>
      <c r="Z33" s="198"/>
      <c r="AA33" s="198"/>
      <c r="AB33" s="198"/>
      <c r="AC33" s="198"/>
      <c r="AD33" s="198"/>
      <c r="AE33" s="199"/>
      <c r="AH33" s="33" t="str">
        <f>'B-Reason for Exit by Gender'!H33</f>
        <v/>
      </c>
      <c r="AK33" s="31">
        <f t="shared" ref="AK33:AQ33" si="3">SUM(AK23:AK32)</f>
        <v>0</v>
      </c>
      <c r="AL33" s="31">
        <f t="shared" si="3"/>
        <v>0</v>
      </c>
      <c r="AM33" s="31">
        <f t="shared" si="3"/>
        <v>0</v>
      </c>
      <c r="AN33" s="31">
        <f t="shared" si="3"/>
        <v>0</v>
      </c>
      <c r="AO33" s="31">
        <f t="shared" si="3"/>
        <v>0</v>
      </c>
      <c r="AP33" s="31">
        <f t="shared" si="3"/>
        <v>0</v>
      </c>
      <c r="AQ33" s="31">
        <f t="shared" si="3"/>
        <v>0</v>
      </c>
      <c r="AR33" s="31">
        <f>SUM(AK33:AQ33)</f>
        <v>0</v>
      </c>
    </row>
    <row r="34" spans="2:47" ht="15.75" customHeight="1">
      <c r="D34" s="8"/>
      <c r="E34" s="8"/>
      <c r="F34" s="8"/>
      <c r="G34" s="8"/>
      <c r="H34" s="8"/>
      <c r="I34" s="8"/>
      <c r="J34" s="8"/>
      <c r="K34" s="8"/>
      <c r="L34" s="8"/>
      <c r="M34" s="8"/>
      <c r="N34" s="8"/>
      <c r="O34" s="8"/>
      <c r="P34" s="8"/>
      <c r="R34" s="89"/>
      <c r="T34" s="90"/>
      <c r="U34"/>
      <c r="V34" s="200" t="s">
        <v>69</v>
      </c>
      <c r="W34" s="201"/>
      <c r="X34" s="201"/>
      <c r="Y34" s="201"/>
      <c r="Z34" s="201"/>
      <c r="AA34" s="201"/>
      <c r="AB34" s="201"/>
      <c r="AC34" s="201"/>
      <c r="AD34" s="201"/>
      <c r="AE34" s="202"/>
    </row>
    <row r="35" spans="2:47" ht="15.75" customHeight="1">
      <c r="B35" s="64" t="s">
        <v>90</v>
      </c>
      <c r="D35" s="8"/>
      <c r="E35" s="8"/>
      <c r="F35" s="8"/>
      <c r="G35" s="8"/>
      <c r="H35" s="8"/>
      <c r="I35" s="8"/>
      <c r="J35" s="8"/>
      <c r="K35" s="8"/>
      <c r="L35" s="8"/>
      <c r="M35" s="8"/>
      <c r="N35" s="8"/>
      <c r="O35" s="8"/>
      <c r="P35" s="8"/>
      <c r="R35" s="89"/>
      <c r="T35" s="90"/>
      <c r="U35"/>
      <c r="V35" s="197" t="s">
        <v>91</v>
      </c>
      <c r="W35" s="198"/>
      <c r="X35" s="198"/>
      <c r="Y35" s="198"/>
      <c r="Z35" s="198"/>
      <c r="AA35" s="198"/>
      <c r="AB35" s="198"/>
      <c r="AC35" s="198"/>
      <c r="AD35" s="198"/>
      <c r="AE35" s="199"/>
      <c r="AK35" s="31" t="s">
        <v>92</v>
      </c>
      <c r="AL35" s="31"/>
      <c r="AM35" s="31"/>
      <c r="AN35" s="31"/>
      <c r="AO35" s="31"/>
      <c r="AP35" s="31"/>
      <c r="AQ35" s="31"/>
    </row>
    <row r="36" spans="2:47" ht="15.75" customHeight="1">
      <c r="D36" s="8"/>
      <c r="E36" s="8"/>
      <c r="F36" s="8"/>
      <c r="G36" s="8"/>
      <c r="H36" s="8"/>
      <c r="I36" s="8"/>
      <c r="J36" s="8"/>
      <c r="K36" s="8"/>
      <c r="L36" s="8"/>
      <c r="M36" s="8"/>
      <c r="N36" s="8"/>
      <c r="O36" s="8"/>
      <c r="P36" s="8"/>
      <c r="R36" s="89"/>
      <c r="T36" s="90"/>
      <c r="U36"/>
      <c r="V36" s="200" t="s">
        <v>69</v>
      </c>
      <c r="W36" s="201"/>
      <c r="X36" s="201"/>
      <c r="Y36" s="201"/>
      <c r="Z36" s="201"/>
      <c r="AA36" s="201"/>
      <c r="AB36" s="201"/>
      <c r="AC36" s="201"/>
      <c r="AD36" s="201"/>
      <c r="AE36" s="202"/>
      <c r="AK36" s="33">
        <f>IF(ISBLANK(D14),1,0)</f>
        <v>1</v>
      </c>
      <c r="AL36" s="33">
        <f>IF(ISBLANK(F14),1,0)</f>
        <v>1</v>
      </c>
      <c r="AM36" s="33">
        <f>IF(ISBLANK(H14),1,0)</f>
        <v>1</v>
      </c>
      <c r="AN36" s="33">
        <f>IF(ISBLANK(J14),1,0)</f>
        <v>1</v>
      </c>
      <c r="AO36" s="33">
        <f>IF(ISBLANK(L14),1,0)</f>
        <v>1</v>
      </c>
      <c r="AP36" s="33">
        <f>IF(ISBLANK(N14),1,0)</f>
        <v>1</v>
      </c>
      <c r="AQ36" s="33">
        <f>IF(ISBLANK(P14),1,0)</f>
        <v>1</v>
      </c>
      <c r="AR36">
        <f>IF(ISBLANK(D4),1,0)</f>
        <v>1</v>
      </c>
      <c r="AS36">
        <f>IF(ISBLANK(F4),1,0)</f>
        <v>1</v>
      </c>
    </row>
    <row r="37" spans="2:47" ht="15.75" customHeight="1">
      <c r="B37" s="184" t="s">
        <v>93</v>
      </c>
      <c r="C37" t="s">
        <v>94</v>
      </c>
      <c r="D37" s="93"/>
      <c r="E37" s="8"/>
      <c r="F37" s="93"/>
      <c r="G37" s="8"/>
      <c r="H37" s="93"/>
      <c r="I37" s="8"/>
      <c r="J37" s="93"/>
      <c r="K37" s="8"/>
      <c r="L37" s="93"/>
      <c r="M37" s="8"/>
      <c r="N37" s="93"/>
      <c r="O37" s="8"/>
      <c r="P37" s="93"/>
      <c r="R37" s="89" t="str">
        <f>IF(D37="","",IFERROR(SUM(SUBSTITUTE(SUBSTITUTE(LOWER(D37),"m",0),"M",0)+SUBSTITUTE(SUBSTITUTE(LOWER(F37),"m",0),"M",0)+SUBSTITUTE(SUBSTITUTE(LOWER(H37),"m",0),"M",0)+SUBSTITUTE(SUBSTITUTE(LOWER(J37),"m",0),"M",0)+SUBSTITUTE(SUBSTITUTE(LOWER(L37),"m",0),"M",0)+SUBSTITUTE(SUBSTITUTE(LOWER(N37),"m",0),"M",0)+SUBSTITUTE(SUBSTITUTE(LOWER(P37),"m",0),"M",0)),"ERROR"))</f>
        <v/>
      </c>
      <c r="T37" s="90" t="str">
        <f t="shared" si="2"/>
        <v/>
      </c>
      <c r="U37"/>
      <c r="V37" s="197" t="s">
        <v>95</v>
      </c>
      <c r="W37" s="198"/>
      <c r="X37" s="198"/>
      <c r="Y37" s="198"/>
      <c r="Z37" s="198"/>
      <c r="AA37" s="198"/>
      <c r="AB37" s="198"/>
      <c r="AC37" s="198"/>
      <c r="AD37" s="198"/>
      <c r="AE37" s="199"/>
      <c r="AH37" s="33" t="str">
        <f>'B-Reason for Exit by Gender'!H37</f>
        <v/>
      </c>
      <c r="AK37" s="33">
        <f>IF(ISBLANK(D17),1,0)</f>
        <v>1</v>
      </c>
      <c r="AL37" s="33">
        <f>IF(ISBLANK(F17),1,0)</f>
        <v>1</v>
      </c>
      <c r="AM37" s="33">
        <f>IF(ISBLANK(H17),1,0)</f>
        <v>1</v>
      </c>
      <c r="AN37" s="33">
        <f>IF(ISBLANK(J17),1,0)</f>
        <v>1</v>
      </c>
      <c r="AO37" s="33">
        <f>IF(ISBLANK(L17),1,0)</f>
        <v>1</v>
      </c>
      <c r="AP37" s="33">
        <f>IF(ISBLANK(N17),1,0)</f>
        <v>1</v>
      </c>
      <c r="AQ37" s="33">
        <f>IF(ISBLANK(P17),1,0)</f>
        <v>1</v>
      </c>
    </row>
    <row r="38" spans="2:47" ht="15">
      <c r="D38" s="8"/>
      <c r="E38" s="8"/>
      <c r="F38" s="8"/>
      <c r="G38" s="8"/>
      <c r="H38" s="8"/>
      <c r="I38" s="8"/>
      <c r="J38" s="8"/>
      <c r="K38" s="8"/>
      <c r="L38" s="8"/>
      <c r="M38" s="8"/>
      <c r="N38" s="8"/>
      <c r="O38" s="8"/>
      <c r="P38" s="8"/>
      <c r="R38" s="89"/>
      <c r="T38" s="90"/>
      <c r="U38"/>
      <c r="V38" s="200" t="s">
        <v>69</v>
      </c>
      <c r="W38" s="201"/>
      <c r="X38" s="201"/>
      <c r="Y38" s="201"/>
      <c r="Z38" s="201"/>
      <c r="AA38" s="201"/>
      <c r="AB38" s="201"/>
      <c r="AC38" s="201"/>
      <c r="AD38" s="201"/>
      <c r="AE38" s="202"/>
      <c r="AK38" s="21">
        <f>IF(ISBLANK(D27),1,0)</f>
        <v>1</v>
      </c>
      <c r="AL38" s="21">
        <f>IF(ISBLANK(F27),1,0)</f>
        <v>1</v>
      </c>
      <c r="AM38" s="21">
        <f>IF(ISBLANK(H27),1,0)</f>
        <v>1</v>
      </c>
      <c r="AN38" s="21">
        <f>IF(ISBLANK(J27),1,0)</f>
        <v>1</v>
      </c>
      <c r="AO38" s="21">
        <f>IF(ISBLANK(L27),1,0)</f>
        <v>1</v>
      </c>
      <c r="AP38" s="21">
        <f>IF(ISBLANK(N27),1,0)</f>
        <v>1</v>
      </c>
      <c r="AQ38" s="21">
        <f>IF(ISBLANK(P27),1,0)</f>
        <v>1</v>
      </c>
    </row>
    <row r="39" spans="2:47" ht="15" customHeight="1">
      <c r="B39" s="1" t="s">
        <v>96</v>
      </c>
      <c r="C39" t="s">
        <v>97</v>
      </c>
      <c r="D39" s="93"/>
      <c r="E39" s="8"/>
      <c r="F39" s="93"/>
      <c r="G39" s="8"/>
      <c r="H39" s="93"/>
      <c r="I39" s="8"/>
      <c r="J39" s="93"/>
      <c r="K39" s="8"/>
      <c r="L39" s="93"/>
      <c r="M39" s="8"/>
      <c r="N39" s="93"/>
      <c r="O39" s="8"/>
      <c r="P39" s="93"/>
      <c r="R39" s="89" t="str">
        <f>IF(D39="","",IFERROR(SUM(SUBSTITUTE(SUBSTITUTE(LOWER(D39),"m",0),"M",0)+SUBSTITUTE(SUBSTITUTE(LOWER(F39),"m",0),"M",0)+SUBSTITUTE(SUBSTITUTE(LOWER(H39),"m",0),"M",0)+SUBSTITUTE(SUBSTITUTE(LOWER(J39),"m",0),"M",0)+SUBSTITUTE(SUBSTITUTE(LOWER(L39),"m",0),"M",0)+SUBSTITUTE(SUBSTITUTE(LOWER(N39),"m",0),"M",0)+SUBSTITUTE(SUBSTITUTE(LOWER(P39),"m",0),"M",0)),"ERROR"))</f>
        <v/>
      </c>
      <c r="T39" s="90" t="str">
        <f t="shared" si="2"/>
        <v/>
      </c>
      <c r="U39"/>
      <c r="V39" s="197" t="s">
        <v>98</v>
      </c>
      <c r="W39" s="198"/>
      <c r="X39" s="198"/>
      <c r="Y39" s="198"/>
      <c r="Z39" s="198"/>
      <c r="AA39" s="198"/>
      <c r="AB39" s="198"/>
      <c r="AC39" s="198"/>
      <c r="AD39" s="198"/>
      <c r="AE39" s="199"/>
      <c r="AH39" s="33" t="str">
        <f>'B-Reason for Exit by Gender'!H39</f>
        <v/>
      </c>
      <c r="AK39" s="33">
        <f>IF(ISBLANK(D29),1,0)</f>
        <v>1</v>
      </c>
      <c r="AL39" s="33">
        <f>IF(ISBLANK(F29),1,0)</f>
        <v>1</v>
      </c>
      <c r="AM39" s="33">
        <f>IF(ISBLANK(H29),1,0)</f>
        <v>1</v>
      </c>
      <c r="AN39" s="33">
        <f>IF(ISBLANK(J29),1,0)</f>
        <v>1</v>
      </c>
      <c r="AO39" s="33">
        <f>IF(ISBLANK(L29),1,0)</f>
        <v>1</v>
      </c>
      <c r="AP39" s="33">
        <f>IF(ISBLANK(N29),1,0)</f>
        <v>1</v>
      </c>
      <c r="AQ39" s="33">
        <f>IF(ISBLANK(P29),1,0)</f>
        <v>1</v>
      </c>
    </row>
    <row r="40" spans="2:47" ht="15.75" customHeight="1">
      <c r="B40" s="1"/>
      <c r="D40" s="8"/>
      <c r="E40" s="8"/>
      <c r="F40" s="8"/>
      <c r="G40" s="8"/>
      <c r="H40" s="8"/>
      <c r="I40" s="8"/>
      <c r="J40" s="8"/>
      <c r="K40" s="8"/>
      <c r="L40" s="8"/>
      <c r="M40" s="8"/>
      <c r="N40" s="8"/>
      <c r="O40" s="8"/>
      <c r="P40" s="8"/>
      <c r="R40" s="89"/>
      <c r="T40" s="90"/>
      <c r="U40"/>
      <c r="V40" s="200" t="s">
        <v>69</v>
      </c>
      <c r="W40" s="201"/>
      <c r="X40" s="201"/>
      <c r="Y40" s="201"/>
      <c r="Z40" s="201"/>
      <c r="AA40" s="201"/>
      <c r="AB40" s="201"/>
      <c r="AC40" s="201"/>
      <c r="AD40" s="201"/>
      <c r="AE40" s="202"/>
      <c r="AK40" s="33">
        <f>IF(ISBLANK(D31),1,0)</f>
        <v>1</v>
      </c>
      <c r="AL40" s="33">
        <f>IF(ISBLANK(F31),1,0)</f>
        <v>1</v>
      </c>
      <c r="AM40" s="33">
        <f>IF(ISBLANK(H31),1,0)</f>
        <v>1</v>
      </c>
      <c r="AN40" s="33">
        <f>IF(ISBLANK(J31),1,0)</f>
        <v>1</v>
      </c>
      <c r="AO40" s="33">
        <f>IF(ISBLANK(L31),1,0)</f>
        <v>1</v>
      </c>
      <c r="AP40" s="33">
        <f>IF(ISBLANK(N31),1,0)</f>
        <v>1</v>
      </c>
      <c r="AQ40" s="33">
        <f>IF(ISBLANK(P31),1,0)</f>
        <v>1</v>
      </c>
    </row>
    <row r="41" spans="2:47" ht="15" customHeight="1">
      <c r="B41" s="1" t="s">
        <v>99</v>
      </c>
      <c r="C41" t="s">
        <v>100</v>
      </c>
      <c r="D41" s="93"/>
      <c r="E41" s="8"/>
      <c r="F41" s="93"/>
      <c r="G41" s="8"/>
      <c r="H41" s="93"/>
      <c r="I41" s="8"/>
      <c r="J41" s="93"/>
      <c r="K41" s="8"/>
      <c r="L41" s="93"/>
      <c r="M41" s="8"/>
      <c r="N41" s="93"/>
      <c r="O41" s="8"/>
      <c r="P41" s="93"/>
      <c r="R41" s="89" t="str">
        <f>IF(D41="","",IFERROR(SUM(SUBSTITUTE(SUBSTITUTE(LOWER(D41),"m",0),"M",0)+SUBSTITUTE(SUBSTITUTE(LOWER(F41),"m",0),"M",0)+SUBSTITUTE(SUBSTITUTE(LOWER(H41),"m",0),"M",0)+SUBSTITUTE(SUBSTITUTE(LOWER(J41),"m",0),"M",0)+SUBSTITUTE(SUBSTITUTE(LOWER(L41),"m",0),"M",0)+SUBSTITUTE(SUBSTITUTE(LOWER(N41),"m",0),"M",0)+SUBSTITUTE(SUBSTITUTE(LOWER(P41),"m",0),"M",0)),"ERROR"))</f>
        <v/>
      </c>
      <c r="T41" s="90" t="str">
        <f t="shared" si="2"/>
        <v/>
      </c>
      <c r="U41"/>
      <c r="V41" s="185" t="s">
        <v>101</v>
      </c>
      <c r="W41" s="186"/>
      <c r="X41" s="186"/>
      <c r="Y41" s="186"/>
      <c r="Z41" s="186"/>
      <c r="AA41" s="186"/>
      <c r="AB41" s="186"/>
      <c r="AC41" s="186"/>
      <c r="AD41" s="186"/>
      <c r="AE41" s="187"/>
      <c r="AH41" s="33" t="str">
        <f>'B-Reason for Exit by Gender'!H41</f>
        <v/>
      </c>
      <c r="AK41" s="33">
        <f>IF(ISBLANK(D33),1,0)</f>
        <v>1</v>
      </c>
      <c r="AL41" s="33">
        <f>IF(ISBLANK(F33),1,0)</f>
        <v>1</v>
      </c>
      <c r="AM41" s="33">
        <f>IF(ISBLANK(H33),1,0)</f>
        <v>1</v>
      </c>
      <c r="AN41" s="33">
        <f>IF(ISBLANK(J33),1,0)</f>
        <v>1</v>
      </c>
      <c r="AO41" s="33">
        <f>IF(ISBLANK(L33),1,0)</f>
        <v>1</v>
      </c>
      <c r="AP41" s="33">
        <f>IF(ISBLANK(N33),1,0)</f>
        <v>1</v>
      </c>
      <c r="AQ41" s="33">
        <f>IF(ISBLANK(P33),1,0)</f>
        <v>1</v>
      </c>
    </row>
    <row r="42" spans="2:47" ht="15" customHeight="1" thickBot="1">
      <c r="B42" s="1"/>
      <c r="D42" s="8"/>
      <c r="E42" s="8"/>
      <c r="F42" s="8"/>
      <c r="G42" s="8"/>
      <c r="H42" s="8"/>
      <c r="I42" s="8"/>
      <c r="J42" s="8"/>
      <c r="K42" s="8"/>
      <c r="L42" s="8"/>
      <c r="M42" s="8"/>
      <c r="N42" s="8"/>
      <c r="O42" s="8"/>
      <c r="P42" s="8"/>
      <c r="R42" s="89"/>
      <c r="T42" s="90"/>
      <c r="U42"/>
      <c r="V42" s="188"/>
      <c r="W42" s="189"/>
      <c r="X42" s="189"/>
      <c r="Y42" s="189"/>
      <c r="Z42" s="189"/>
      <c r="AA42" s="189"/>
      <c r="AB42" s="189"/>
      <c r="AC42" s="189"/>
      <c r="AD42" s="189"/>
      <c r="AE42" s="190"/>
      <c r="AK42" s="33">
        <f>IF(ISBLANK(D37),1,0)</f>
        <v>1</v>
      </c>
      <c r="AL42" s="33">
        <f>IF(ISBLANK(F37),1,0)</f>
        <v>1</v>
      </c>
      <c r="AM42" s="33">
        <f>IF(ISBLANK(H37),1,0)</f>
        <v>1</v>
      </c>
      <c r="AN42" s="33">
        <f>IF(ISBLANK(J37),1,0)</f>
        <v>1</v>
      </c>
      <c r="AO42" s="33">
        <f>IF(ISBLANK(L37),1,0)</f>
        <v>1</v>
      </c>
      <c r="AP42" s="33">
        <f>IF(ISBLANK(N37),1,0)</f>
        <v>1</v>
      </c>
      <c r="AQ42" s="33">
        <f>IF(ISBLANK(P37),1,0)</f>
        <v>1</v>
      </c>
    </row>
    <row r="43" spans="2:47" ht="15" customHeight="1">
      <c r="B43" s="1" t="s">
        <v>102</v>
      </c>
      <c r="C43" t="s">
        <v>103</v>
      </c>
      <c r="D43" s="93"/>
      <c r="E43" s="8"/>
      <c r="F43" s="93"/>
      <c r="G43" s="8"/>
      <c r="H43" s="93"/>
      <c r="I43" s="8"/>
      <c r="J43" s="93"/>
      <c r="K43" s="8"/>
      <c r="L43" s="93"/>
      <c r="M43" s="8"/>
      <c r="N43" s="93"/>
      <c r="O43" s="8"/>
      <c r="P43" s="93"/>
      <c r="R43" s="89" t="str">
        <f>IF(D43="","",IFERROR(SUM(SUBSTITUTE(SUBSTITUTE(LOWER(D43),"m",0),"M",0)+SUBSTITUTE(SUBSTITUTE(LOWER(F43),"m",0),"M",0)+SUBSTITUTE(SUBSTITUTE(LOWER(H43),"m",0),"M",0)+SUBSTITUTE(SUBSTITUTE(LOWER(J43),"m",0),"M",0)+SUBSTITUTE(SUBSTITUTE(LOWER(L43),"m",0),"M",0)+SUBSTITUTE(SUBSTITUTE(LOWER(N43),"m",0),"M",0)+SUBSTITUTE(SUBSTITUTE(LOWER(P43),"m",0),"M",0)),"ERROR"))</f>
        <v/>
      </c>
      <c r="T43" s="90" t="str">
        <f t="shared" si="2"/>
        <v/>
      </c>
      <c r="U43"/>
      <c r="V43" s="37"/>
      <c r="W43" s="37"/>
      <c r="X43" s="37"/>
      <c r="Y43" s="37"/>
      <c r="Z43" s="37"/>
      <c r="AA43" s="37"/>
      <c r="AB43" s="37"/>
      <c r="AC43" s="37"/>
      <c r="AD43" s="37"/>
      <c r="AE43" s="37"/>
      <c r="AH43" s="33" t="str">
        <f>'B-Reason for Exit by Gender'!H43</f>
        <v/>
      </c>
      <c r="AK43" s="33">
        <f>IF(ISBLANK(D39),1,0)</f>
        <v>1</v>
      </c>
      <c r="AL43" s="33">
        <f>IF(ISBLANK(F39),1,0)</f>
        <v>1</v>
      </c>
      <c r="AM43" s="33">
        <f>IF(ISBLANK(H39),1,0)</f>
        <v>1</v>
      </c>
      <c r="AN43" s="33">
        <f>IF(ISBLANK(J39),1,0)</f>
        <v>1</v>
      </c>
      <c r="AO43" s="33">
        <f>IF(ISBLANK(L39),1,0)</f>
        <v>1</v>
      </c>
      <c r="AP43" s="33">
        <f>IF(ISBLANK(N39),1,0)</f>
        <v>1</v>
      </c>
      <c r="AQ43" s="33">
        <f>IF(ISBLANK(P39),1,0)</f>
        <v>1</v>
      </c>
    </row>
    <row r="44" spans="2:47" ht="15" customHeight="1">
      <c r="D44" s="8"/>
      <c r="E44" s="8"/>
      <c r="F44" s="8"/>
      <c r="G44" s="8"/>
      <c r="H44" s="8"/>
      <c r="I44" s="8"/>
      <c r="J44" s="8"/>
      <c r="K44" s="8"/>
      <c r="L44" s="8"/>
      <c r="M44" s="8"/>
      <c r="N44" s="8"/>
      <c r="O44" s="8"/>
      <c r="P44" s="8"/>
      <c r="R44" s="65"/>
      <c r="T44" s="92"/>
      <c r="U44"/>
      <c r="V44" s="37"/>
      <c r="W44" s="37"/>
      <c r="X44" s="37"/>
      <c r="Y44" s="37"/>
      <c r="Z44" s="37"/>
      <c r="AA44" s="37"/>
      <c r="AB44" s="37"/>
      <c r="AC44" s="37"/>
      <c r="AD44" s="37"/>
      <c r="AE44" s="37"/>
      <c r="AK44" s="33">
        <f>IF(ISBLANK(D41),1,0)</f>
        <v>1</v>
      </c>
      <c r="AL44" s="33">
        <f>IF(ISBLANK(F41),1,0)</f>
        <v>1</v>
      </c>
      <c r="AM44" s="33">
        <f>IF(ISBLANK(H41),1,0)</f>
        <v>1</v>
      </c>
      <c r="AN44" s="33">
        <f>IF(ISBLANK(J41),1,0)</f>
        <v>1</v>
      </c>
      <c r="AO44" s="33">
        <f>IF(ISBLANK(L41),1,0)</f>
        <v>1</v>
      </c>
      <c r="AP44" s="33">
        <f>IF(ISBLANK(N41),1,0)</f>
        <v>1</v>
      </c>
      <c r="AQ44" s="33">
        <f>IF(ISBLANK(P41),1,0)</f>
        <v>1</v>
      </c>
    </row>
    <row r="45" spans="2:47" ht="15" customHeight="1">
      <c r="B45" s="64" t="s">
        <v>104</v>
      </c>
      <c r="C45" s="10"/>
      <c r="D45" s="96" t="str">
        <f>IF(D14="","",IF($AI$24=2,IFERROR(SUM(SUBSTITUTE(SUBSTITUTE(LOWER(D14),"m",0),"M",0)+SUBSTITUTE(SUBSTITUTE(LOWER(D17),"m",0),"M",0)+SUBSTITUTE(SUBSTITUTE(LOWER(D29),"m",0),"M",0)+SUBSTITUTE(SUBSTITUTE(LOWER(D31),"m",0),"M",0)+SUBSTITUTE(SUBSTITUTE(LOWER(D33),"m",0),"M",0)+SUBSTITUTE(SUBSTITUTE(LOWER(D37),"m",0),"M",0)+SUBSTITUTE(SUBSTITUTE(LOWER(D39),"m",0),"M",0)+SUBSTITUTE(SUBSTITUTE(LOWER(D41),"m",0),"M",0)+SUBSTITUTE(SUBSTITUTE(LOWER(D43),"m",0),"M",0)),"ERROR"),IFERROR(SUM(SUBSTITUTE(SUBSTITUTE(LOWER(D14),"m",0),"M",0)+SUBSTITUTE(SUBSTITUTE(LOWER(D17),"m",0),"M",0)+SUBSTITUTE(SUBSTITUTE(LOWER(D27),"m",0),"M",0)+SUBSTITUTE(SUBSTITUTE(LOWER(D29),"m",0),"M",0)+SUBSTITUTE(SUBSTITUTE(LOWER(D31),"m",0),"M",0)+SUBSTITUTE(SUBSTITUTE(LOWER(D33),"m",0),"M",0)+SUBSTITUTE(SUBSTITUTE(LOWER(D37),"m",0),"M",0)+SUBSTITUTE(SUBSTITUTE(LOWER(D39),"m",0),"M",0)+SUBSTITUTE(SUBSTITUTE(LOWER(D41),"m",0),"M",0)+SUBSTITUTE(SUBSTITUTE(LOWER(D43),"m",0),"M",0)),"ERROR")))</f>
        <v/>
      </c>
      <c r="E45" s="96" t="str">
        <f t="shared" ref="E45:R45" si="4">IF(E14="","",IF($AI$24=2,IFERROR(SUM(SUBSTITUTE(SUBSTITUTE(LOWER(E14),"m",0),"M",0)+SUBSTITUTE(SUBSTITUTE(LOWER(E17),"m",0),"M",0)+SUBSTITUTE(SUBSTITUTE(LOWER(E29),"m",0),"M",0)+SUBSTITUTE(SUBSTITUTE(LOWER(E31),"m",0),"M",0)+SUBSTITUTE(SUBSTITUTE(LOWER(E33),"m",0),"M",0)+SUBSTITUTE(SUBSTITUTE(LOWER(E37),"m",0),"M",0)+SUBSTITUTE(SUBSTITUTE(LOWER(E39),"m",0),"M",0)+SUBSTITUTE(SUBSTITUTE(LOWER(E41),"m",0),"M",0)+SUBSTITUTE(SUBSTITUTE(LOWER(E43),"m",0),"M",0)),"ERROR"),IFERROR(SUM(SUBSTITUTE(SUBSTITUTE(LOWER(E14),"m",0),"M",0)+SUBSTITUTE(SUBSTITUTE(LOWER(E17),"m",0),"M",0)+SUBSTITUTE(SUBSTITUTE(LOWER(E27),"m",0),"M",0)+SUBSTITUTE(SUBSTITUTE(LOWER(E29),"m",0),"M",0)+SUBSTITUTE(SUBSTITUTE(LOWER(E31),"m",0),"M",0)+SUBSTITUTE(SUBSTITUTE(LOWER(E33),"m",0),"M",0)+SUBSTITUTE(SUBSTITUTE(LOWER(E37),"m",0),"M",0)+SUBSTITUTE(SUBSTITUTE(LOWER(E39),"m",0),"M",0)+SUBSTITUTE(SUBSTITUTE(LOWER(E41),"m",0),"M",0)+SUBSTITUTE(SUBSTITUTE(LOWER(E43),"m",0),"M",0)),"ERROR")))</f>
        <v/>
      </c>
      <c r="F45" s="96" t="str">
        <f t="shared" si="4"/>
        <v/>
      </c>
      <c r="G45" s="96" t="str">
        <f t="shared" si="4"/>
        <v/>
      </c>
      <c r="H45" s="96" t="str">
        <f t="shared" si="4"/>
        <v/>
      </c>
      <c r="I45" s="96" t="str">
        <f t="shared" si="4"/>
        <v/>
      </c>
      <c r="J45" s="96" t="str">
        <f t="shared" si="4"/>
        <v/>
      </c>
      <c r="K45" s="96" t="str">
        <f t="shared" si="4"/>
        <v/>
      </c>
      <c r="L45" s="96" t="str">
        <f t="shared" si="4"/>
        <v/>
      </c>
      <c r="M45" s="96" t="str">
        <f t="shared" si="4"/>
        <v/>
      </c>
      <c r="N45" s="96" t="str">
        <f t="shared" si="4"/>
        <v/>
      </c>
      <c r="O45" s="96" t="str">
        <f t="shared" si="4"/>
        <v/>
      </c>
      <c r="P45" s="96" t="str">
        <f t="shared" si="4"/>
        <v/>
      </c>
      <c r="Q45" s="10" t="str">
        <f t="shared" si="4"/>
        <v/>
      </c>
      <c r="R45" s="96" t="str">
        <f t="shared" si="4"/>
        <v/>
      </c>
      <c r="S45" s="96"/>
      <c r="T45" s="97" t="str">
        <f>IFERROR(IF(R45="","",IF($AI$24=2,(D45+F45+H45+J45+L45+N45+P45)/(R14+R17+R29+R31+R33+R37+R39+R41+R43),(D45+F45+H45+J45+L45+N45+P45)/(SUM(R14,R17,R27,R29,R31,R33,R37,R39,R41,R43)))),"")</f>
        <v/>
      </c>
      <c r="U45"/>
      <c r="AH45" s="33" t="str">
        <f>'B-Reason for Exit by Gender'!H45</f>
        <v/>
      </c>
      <c r="AK45" s="33">
        <f>IF(ISBLANK(D43),1,0)</f>
        <v>1</v>
      </c>
      <c r="AL45" s="33">
        <f>IF(ISBLANK(F43),1,0)</f>
        <v>1</v>
      </c>
      <c r="AM45" s="33">
        <f>IF(ISBLANK(H43),1,0)</f>
        <v>1</v>
      </c>
      <c r="AN45" s="33">
        <f>IF(ISBLANK(J43),1,0)</f>
        <v>1</v>
      </c>
      <c r="AO45" s="33">
        <f>IF(ISBLANK(L43),1,0)</f>
        <v>1</v>
      </c>
      <c r="AP45" s="33">
        <f>IF(ISBLANK(N43),1,0)</f>
        <v>1</v>
      </c>
      <c r="AQ45" s="33">
        <f>IF(ISBLANK(P43),1,0)</f>
        <v>1</v>
      </c>
      <c r="AR45" t="s">
        <v>105</v>
      </c>
      <c r="AS45" t="s">
        <v>106</v>
      </c>
      <c r="AT45" t="s">
        <v>107</v>
      </c>
      <c r="AU45" t="s">
        <v>108</v>
      </c>
    </row>
    <row r="46" spans="2:47" ht="15" customHeight="1">
      <c r="D46"/>
      <c r="E46"/>
      <c r="F46"/>
      <c r="G46"/>
      <c r="H46"/>
      <c r="U46"/>
      <c r="AK46" s="31">
        <f>IF($AI$26=1,SUM(AK36:AK45),SUM(AK36:AK45)-AK38)</f>
        <v>9</v>
      </c>
      <c r="AL46" s="31">
        <f t="shared" ref="AL46:AQ46" si="5">IF($AI$26=1,SUM(AL36:AL45),SUM(AL36:AL45)-AL38)</f>
        <v>9</v>
      </c>
      <c r="AM46" s="31">
        <f t="shared" si="5"/>
        <v>9</v>
      </c>
      <c r="AN46" s="31">
        <f t="shared" si="5"/>
        <v>9</v>
      </c>
      <c r="AO46" s="31">
        <f t="shared" si="5"/>
        <v>9</v>
      </c>
      <c r="AP46" s="31">
        <f t="shared" si="5"/>
        <v>9</v>
      </c>
      <c r="AQ46" s="31">
        <f t="shared" si="5"/>
        <v>9</v>
      </c>
      <c r="AR46" s="31">
        <f>IF(AI24=1,SUM($AK$36:$AQ$45),SUM($AK$36:$AQ$37)+SUM($AK$39:$AQ$45))</f>
        <v>63</v>
      </c>
      <c r="AS46" s="31" t="str">
        <f>IF(AR46=0,"no","")</f>
        <v/>
      </c>
      <c r="AT46" s="31" t="str">
        <f>IF(AR46=1,"is","are")</f>
        <v>are</v>
      </c>
      <c r="AU46" s="31" t="str">
        <f>IF(AR46=1,"field","fields")</f>
        <v>fields</v>
      </c>
    </row>
    <row r="47" spans="2:47" ht="14.65" customHeight="1">
      <c r="D47"/>
      <c r="E47"/>
      <c r="F47"/>
      <c r="G47"/>
      <c r="H47"/>
      <c r="U47"/>
      <c r="AR47" s="31">
        <f>IF(AR46=0,"",AR46)</f>
        <v>63</v>
      </c>
    </row>
    <row r="48" spans="2:47" ht="15" hidden="1">
      <c r="B48"/>
      <c r="D48"/>
      <c r="E48"/>
      <c r="F48"/>
      <c r="G48"/>
      <c r="H48"/>
      <c r="U48"/>
    </row>
    <row r="49" customFormat="1" ht="15" hidden="1"/>
    <row r="50" customFormat="1" ht="14.65" hidden="1" customHeight="1"/>
    <row r="51" customFormat="1" ht="15" hidden="1"/>
    <row r="52" customFormat="1" ht="15" hidden="1"/>
    <row r="53" customFormat="1" ht="15" hidden="1"/>
    <row r="54" customFormat="1" ht="20.65" hidden="1" customHeight="1"/>
    <row r="55" customFormat="1" ht="15" hidden="1"/>
    <row r="56" customFormat="1" ht="18.75" hidden="1" customHeight="1"/>
  </sheetData>
  <sheetProtection sheet="1" objects="1" scenarios="1" selectLockedCells="1"/>
  <mergeCells count="32">
    <mergeCell ref="B6:V6"/>
    <mergeCell ref="V39:AE39"/>
    <mergeCell ref="V40:AE40"/>
    <mergeCell ref="V33:AE33"/>
    <mergeCell ref="V34:AE34"/>
    <mergeCell ref="V35:AE35"/>
    <mergeCell ref="V36:AE36"/>
    <mergeCell ref="V37:AE37"/>
    <mergeCell ref="C25:L25"/>
    <mergeCell ref="V10:AE10"/>
    <mergeCell ref="V11:AE13"/>
    <mergeCell ref="V14:AE14"/>
    <mergeCell ref="V15:AE15"/>
    <mergeCell ref="V16:AE16"/>
    <mergeCell ref="V24:AE24"/>
    <mergeCell ref="V32:AE32"/>
    <mergeCell ref="V41:AE42"/>
    <mergeCell ref="V17:AE17"/>
    <mergeCell ref="V18:AE18"/>
    <mergeCell ref="V19:AE19"/>
    <mergeCell ref="V20:AE20"/>
    <mergeCell ref="V21:AE21"/>
    <mergeCell ref="V22:AE22"/>
    <mergeCell ref="V23:AE23"/>
    <mergeCell ref="V25:AE25"/>
    <mergeCell ref="V26:AE26"/>
    <mergeCell ref="V27:AE27"/>
    <mergeCell ref="V28:AE28"/>
    <mergeCell ref="V29:AE29"/>
    <mergeCell ref="V30:AE30"/>
    <mergeCell ref="V31:AE31"/>
    <mergeCell ref="V38:AE38"/>
  </mergeCells>
  <conditionalFormatting sqref="B27:T27">
    <cfRule type="expression" dxfId="69" priority="90">
      <formula>$AI$24=2</formula>
    </cfRule>
  </conditionalFormatting>
  <conditionalFormatting sqref="D4">
    <cfRule type="expression" dxfId="68" priority="3">
      <formula>AND($F$4&lt;&gt;"",OR(ABS($AM$4)&lt;364,ABS($AM$4)&gt;366))</formula>
    </cfRule>
    <cfRule type="expression" dxfId="67" priority="112">
      <formula>D4=""</formula>
    </cfRule>
  </conditionalFormatting>
  <conditionalFormatting sqref="D14:P17 D29:P43">
    <cfRule type="expression" dxfId="66" priority="264">
      <formula>D14="NA"</formula>
    </cfRule>
  </conditionalFormatting>
  <conditionalFormatting sqref="D14:P43">
    <cfRule type="expression" dxfId="65" priority="190">
      <formula>ISNUMBER(FIND("/()&lt;&gt;?!@#$%&amp;*",D14))</formula>
    </cfRule>
    <cfRule type="expression" dxfId="64" priority="253">
      <formula>AND(LOWER(D14)&lt;&gt;"m",ISTEXT(D14))</formula>
    </cfRule>
    <cfRule type="expression" dxfId="63" priority="254">
      <formula>D14&lt;0</formula>
    </cfRule>
    <cfRule type="expression" dxfId="62" priority="255">
      <formula>ISNUMBER(FIND(".",D14))</formula>
    </cfRule>
    <cfRule type="expression" dxfId="61" priority="265">
      <formula>LOWER(D14)="m"</formula>
    </cfRule>
  </conditionalFormatting>
  <conditionalFormatting sqref="D27:P27">
    <cfRule type="expression" dxfId="60" priority="111">
      <formula>$AI$24=2</formula>
    </cfRule>
  </conditionalFormatting>
  <conditionalFormatting sqref="F4">
    <cfRule type="expression" dxfId="59" priority="1">
      <formula>AND($D$4&lt;&gt;"",$F$4="")</formula>
    </cfRule>
    <cfRule type="expression" dxfId="58" priority="5">
      <formula>AND($AM$4&lt;&gt;0,OR($AM$4&lt;364,$AM$4&gt;366))</formula>
    </cfRule>
  </conditionalFormatting>
  <conditionalFormatting sqref="V16">
    <cfRule type="expression" dxfId="57" priority="59">
      <formula>AR33&gt;0</formula>
    </cfRule>
  </conditionalFormatting>
  <conditionalFormatting sqref="V17">
    <cfRule type="expression" dxfId="56" priority="58">
      <formula>$AR$20&gt;0</formula>
    </cfRule>
  </conditionalFormatting>
  <conditionalFormatting sqref="V18">
    <cfRule type="expression" dxfId="55" priority="21">
      <formula>$AR$7&gt;0</formula>
    </cfRule>
  </conditionalFormatting>
  <conditionalFormatting sqref="V19">
    <cfRule type="expression" dxfId="54" priority="19">
      <formula>$AR$46&lt;&gt;0</formula>
    </cfRule>
  </conditionalFormatting>
  <conditionalFormatting sqref="V41">
    <cfRule type="expression" dxfId="53" priority="7">
      <formula>OR($D$14:$P$43="M")</formula>
    </cfRule>
  </conditionalFormatting>
  <conditionalFormatting sqref="V14:AE14">
    <cfRule type="expression" dxfId="52" priority="77">
      <formula>AND($D$4&lt;&gt;"",$F$4&lt;&gt;"",OR(ABS($AM$4)&lt;364,ABS($AM$4)&gt;366))</formula>
    </cfRule>
  </conditionalFormatting>
  <conditionalFormatting sqref="V15:AE15">
    <cfRule type="expression" dxfId="51" priority="60">
      <formula>OR($D$14:$P$43&lt;0)</formula>
    </cfRule>
  </conditionalFormatting>
  <conditionalFormatting sqref="V20:AE21">
    <cfRule type="expression" dxfId="50" priority="18">
      <formula>$R$45&lt;&gt;$AH$45</formula>
    </cfRule>
  </conditionalFormatting>
  <conditionalFormatting sqref="V22:AE23">
    <cfRule type="expression" dxfId="49" priority="17">
      <formula>$R$14&lt;&gt;$AH$14</formula>
    </cfRule>
  </conditionalFormatting>
  <conditionalFormatting sqref="V24:AE24">
    <cfRule type="expression" dxfId="48" priority="16">
      <formula>$R$17&lt;&gt;$AH$17</formula>
    </cfRule>
  </conditionalFormatting>
  <conditionalFormatting sqref="V25:AE26">
    <cfRule type="expression" dxfId="47" priority="15">
      <formula>$R$27&lt;&gt;$AH$27</formula>
    </cfRule>
  </conditionalFormatting>
  <conditionalFormatting sqref="V27:AE28">
    <cfRule type="expression" dxfId="46" priority="14">
      <formula>$R$29&lt;&gt;$AH$29</formula>
    </cfRule>
  </conditionalFormatting>
  <conditionalFormatting sqref="V29:AE30">
    <cfRule type="expression" dxfId="45" priority="13">
      <formula>$R$31&lt;&gt;$AH$31</formula>
    </cfRule>
  </conditionalFormatting>
  <conditionalFormatting sqref="V31:AE31 V32">
    <cfRule type="expression" dxfId="44" priority="12">
      <formula>$R$33&lt;&gt;$AH$33</formula>
    </cfRule>
  </conditionalFormatting>
  <conditionalFormatting sqref="V33:AE34">
    <cfRule type="expression" dxfId="43" priority="11">
      <formula>$R$37&lt;&gt;$AH$37</formula>
    </cfRule>
  </conditionalFormatting>
  <conditionalFormatting sqref="V35:AE36">
    <cfRule type="expression" dxfId="42" priority="10">
      <formula>$R$39&lt;&gt;$AH$39</formula>
    </cfRule>
  </conditionalFormatting>
  <conditionalFormatting sqref="V37:AE38">
    <cfRule type="expression" dxfId="41" priority="9">
      <formula>$R$41&lt;&gt;$AH$41</formula>
    </cfRule>
  </conditionalFormatting>
  <conditionalFormatting sqref="V39:AE40">
    <cfRule type="expression" dxfId="40" priority="8">
      <formula>$R$43&lt;&gt;$AH$43</formula>
    </cfRule>
  </conditionalFormatting>
  <dataValidations count="2">
    <dataValidation type="date" allowBlank="1" showInputMessage="1" showErrorMessage="1" errorTitle="Exiting Report Period End Date" error="Please check the date entered in this field. Make sure it is in mm/dd/yyyy format and not a future date." promptTitle="End Date" prompt="In cell F4, enter the date your state's 12-month reporting period for Exiting ended. Enter the date in mm/dd/yyyy format. " sqref="F4" xr:uid="{A350ED74-33B4-43C7-8A40-0B5A4346AE4B}">
      <formula1>42005</formula1>
      <formula2>TODAY()</formula2>
    </dataValidation>
    <dataValidation type="date" allowBlank="1" showInputMessage="1" showErrorMessage="1" errorTitle="Exiting Report Period Begin Date" error="Please check the date entered in this field. Make sure it is in mm/dd/yyyy format and not a future date." promptTitle="Begin Date" prompt="In cell D4, enter the date your state's 12-month reporting period for Exiting began. Enter the date in mm/dd/yyyy format. " sqref="D4" xr:uid="{DB196F39-15EB-4894-97DC-0F9AF2A21294}">
      <formula1>42005</formula1>
      <formula2>TODAY()</formula2>
    </dataValidation>
  </dataValidations>
  <pageMargins left="0.25" right="0.25" top="0.75" bottom="0.75" header="0.3" footer="0.3"/>
  <pageSetup scale="70" orientation="landscape" horizontalDpi="4294967293" vertic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3075" r:id="rId4" name="Option Button 3">
              <controlPr locked="0" defaultSize="0" autoFill="0" autoLine="0" autoPict="0" altText="YES">
                <anchor moveWithCells="1">
                  <from>
                    <xdr:col>2</xdr:col>
                    <xdr:colOff>2057400</xdr:colOff>
                    <xdr:row>23</xdr:row>
                    <xdr:rowOff>38100</xdr:rowOff>
                  </from>
                  <to>
                    <xdr:col>2</xdr:col>
                    <xdr:colOff>2724150</xdr:colOff>
                    <xdr:row>23</xdr:row>
                    <xdr:rowOff>266700</xdr:rowOff>
                  </to>
                </anchor>
              </controlPr>
            </control>
          </mc:Choice>
        </mc:AlternateContent>
        <mc:AlternateContent xmlns:mc="http://schemas.openxmlformats.org/markup-compatibility/2006">
          <mc:Choice Requires="x14">
            <control shapeId="3076" r:id="rId5" name="Option Button 4">
              <controlPr locked="0" defaultSize="0" autoFill="0" autoLine="0" autoPict="0" altText="YES">
                <anchor moveWithCells="1">
                  <from>
                    <xdr:col>2</xdr:col>
                    <xdr:colOff>2800350</xdr:colOff>
                    <xdr:row>23</xdr:row>
                    <xdr:rowOff>38100</xdr:rowOff>
                  </from>
                  <to>
                    <xdr:col>2</xdr:col>
                    <xdr:colOff>3448050</xdr:colOff>
                    <xdr:row>23</xdr:row>
                    <xdr:rowOff>266700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089CC4-4537-4BFD-B29F-2B4A467171C4}">
  <sheetPr codeName="Sheet11">
    <tabColor theme="8" tint="0.59999389629810485"/>
    <pageSetUpPr fitToPage="1"/>
  </sheetPr>
  <dimension ref="A1:AU56"/>
  <sheetViews>
    <sheetView showGridLines="0" zoomScaleNormal="100" workbookViewId="0"/>
  </sheetViews>
  <sheetFormatPr defaultColWidth="0" defaultRowHeight="0" customHeight="1" zeroHeight="1"/>
  <cols>
    <col min="1" max="1" width="5.7109375" customWidth="1"/>
    <col min="2" max="2" width="8.7109375" style="3" customWidth="1"/>
    <col min="3" max="3" width="53.140625" customWidth="1"/>
    <col min="4" max="4" width="14.7109375" style="2" customWidth="1"/>
    <col min="5" max="5" width="1.5703125" style="2" customWidth="1"/>
    <col min="6" max="6" width="15.7109375" style="2" customWidth="1"/>
    <col min="7" max="7" width="1.42578125" style="2" customWidth="1"/>
    <col min="8" max="8" width="13.7109375" style="2" customWidth="1"/>
    <col min="9" max="9" width="1.7109375" customWidth="1"/>
    <col min="10" max="10" width="13.5703125" customWidth="1"/>
    <col min="11" max="11" width="1.5703125" customWidth="1"/>
    <col min="12" max="12" width="15.140625" customWidth="1"/>
    <col min="13" max="13" width="1.5703125" customWidth="1"/>
    <col min="14" max="14" width="13.7109375" customWidth="1"/>
    <col min="15" max="15" width="1.5703125" customWidth="1"/>
    <col min="16" max="16" width="13.85546875" customWidth="1"/>
    <col min="17" max="17" width="1.42578125" customWidth="1"/>
    <col min="18" max="18" width="11.140625" customWidth="1"/>
    <col min="19" max="19" width="2.5703125" customWidth="1"/>
    <col min="20" max="20" width="4" style="38" hidden="1" customWidth="1"/>
    <col min="21" max="29" width="8.5703125" hidden="1" customWidth="1"/>
    <col min="30" max="30" width="17.140625" hidden="1" customWidth="1"/>
    <col min="31" max="31" width="5.5703125" hidden="1" customWidth="1"/>
    <col min="32" max="39" width="8.7109375" hidden="1" customWidth="1"/>
    <col min="40" max="40" width="13.140625" hidden="1" customWidth="1"/>
    <col min="41" max="41" width="16.5703125" hidden="1" customWidth="1"/>
    <col min="42" max="44" width="8.7109375" hidden="1" customWidth="1"/>
    <col min="45" max="45" width="33.7109375" hidden="1" customWidth="1"/>
    <col min="46" max="46" width="8.7109375" hidden="1" customWidth="1"/>
    <col min="47" max="47" width="33.7109375" hidden="1" customWidth="1"/>
  </cols>
  <sheetData>
    <row r="1" spans="1:46" ht="15" customHeight="1">
      <c r="A1" s="13" t="s">
        <v>109</v>
      </c>
      <c r="B1"/>
      <c r="AJ1" s="14"/>
      <c r="AK1" s="14"/>
      <c r="AL1" s="14"/>
      <c r="AM1" s="14"/>
      <c r="AN1" s="14"/>
      <c r="AO1" s="14"/>
      <c r="AP1" s="14"/>
      <c r="AQ1" s="14"/>
      <c r="AR1" s="14"/>
    </row>
    <row r="2" spans="1:46" ht="18.75">
      <c r="A2" s="26" t="s">
        <v>110</v>
      </c>
      <c r="B2"/>
      <c r="AJ2" s="31" t="s">
        <v>111</v>
      </c>
      <c r="AK2" s="31"/>
      <c r="AL2" s="31"/>
      <c r="AM2" s="31"/>
      <c r="AN2" s="31"/>
    </row>
    <row r="3" spans="1:46" ht="15.75">
      <c r="B3"/>
      <c r="D3" s="72" t="s">
        <v>22</v>
      </c>
      <c r="E3" s="72"/>
      <c r="F3" s="72" t="s">
        <v>23</v>
      </c>
      <c r="H3"/>
      <c r="AJ3" s="32">
        <v>44835</v>
      </c>
      <c r="AK3" s="32">
        <v>44896</v>
      </c>
    </row>
    <row r="4" spans="1:46" ht="15.75">
      <c r="B4" s="10" t="s">
        <v>24</v>
      </c>
      <c r="C4" s="10"/>
      <c r="D4" s="73" t="str">
        <f>IFERROR(IF('A-Reason for Exit by RE'!D4&lt;&gt;"",'A-Reason for Exit by RE'!D4,""),"")</f>
        <v/>
      </c>
      <c r="E4" s="72"/>
      <c r="F4" s="74" t="str">
        <f>IFERROR(IF('A-Reason for Exit by RE'!F4&lt;&gt;"",'A-Reason for Exit by RE'!F4,""),"")</f>
        <v/>
      </c>
      <c r="G4"/>
      <c r="H4"/>
      <c r="U4" s="28"/>
      <c r="AJ4" s="33" t="b">
        <f>AND(TEXT(H4,"mm/dd")&gt;=(TEXT(AJ3,"mm/dd")),TEXT(H4,"mm/dd")&lt;=(TEXT(AK3,"mm/dd")))</f>
        <v>0</v>
      </c>
      <c r="AK4" s="33"/>
    </row>
    <row r="5" spans="1:46" ht="15.75">
      <c r="B5"/>
      <c r="H5"/>
      <c r="U5" s="28"/>
      <c r="AJ5" s="33"/>
      <c r="AK5" s="33"/>
    </row>
    <row r="6" spans="1:46" ht="66.75" customHeight="1">
      <c r="B6" s="209" t="s">
        <v>112</v>
      </c>
      <c r="C6" s="209"/>
      <c r="D6" s="209"/>
      <c r="E6" s="209"/>
      <c r="F6" s="209"/>
      <c r="G6" s="209"/>
      <c r="H6" s="209"/>
      <c r="I6" s="209"/>
      <c r="J6" s="209"/>
      <c r="K6" s="209"/>
      <c r="L6" s="209"/>
      <c r="M6" s="209"/>
      <c r="N6" s="209"/>
      <c r="O6" s="209"/>
      <c r="P6" s="209"/>
      <c r="AJ6" s="33"/>
      <c r="AK6" s="33"/>
    </row>
    <row r="7" spans="1:46" ht="5.0999999999999996" hidden="1" customHeight="1">
      <c r="B7" s="70"/>
      <c r="C7" s="10"/>
      <c r="D7" s="9"/>
      <c r="E7" s="9"/>
      <c r="F7" s="9"/>
      <c r="G7" s="9"/>
      <c r="H7" s="10"/>
      <c r="I7" s="10"/>
      <c r="J7" s="10"/>
      <c r="K7" s="10"/>
      <c r="L7" s="10"/>
      <c r="M7" s="10"/>
      <c r="N7" s="10"/>
      <c r="AJ7" s="33"/>
      <c r="AK7" s="33"/>
    </row>
    <row r="8" spans="1:46" ht="5.0999999999999996" hidden="1" customHeight="1">
      <c r="B8" s="70"/>
      <c r="C8" s="10"/>
      <c r="D8" s="9"/>
      <c r="E8" s="9"/>
      <c r="F8" s="9"/>
      <c r="G8" s="9"/>
      <c r="H8" s="10"/>
      <c r="I8" s="10"/>
      <c r="J8" s="10"/>
      <c r="K8" s="10"/>
      <c r="L8" s="10"/>
      <c r="M8" s="10"/>
      <c r="N8" s="10"/>
      <c r="AJ8" s="33"/>
      <c r="AK8" s="33"/>
    </row>
    <row r="9" spans="1:46" ht="10.5" customHeight="1">
      <c r="B9"/>
      <c r="AJ9" s="33"/>
      <c r="AK9" s="33"/>
      <c r="AO9" s="31" t="s">
        <v>113</v>
      </c>
      <c r="AP9" s="31"/>
      <c r="AQ9" s="31"/>
    </row>
    <row r="10" spans="1:46" ht="15.75">
      <c r="B10" s="75" t="s">
        <v>28</v>
      </c>
      <c r="AJ10" s="34" cm="1">
        <f t="array" ref="AJ10">IF(SUMPRODUCT(--ISNUMBER(FIND({"-","/","(",")","&lt;","&gt;","?","!","@","#","$","%","&amp;","*"},D14)))&gt;0,1,0)</f>
        <v>0</v>
      </c>
      <c r="AK10" s="33" t="e">
        <f>IF(OR(D14="M",D17="M",#REF!= "M",F14="M",F17="M",#REF!="M",H14="M",H17="M",#REF!="M"),1,0)</f>
        <v>#REF!</v>
      </c>
      <c r="AL10" s="33">
        <f>IF(ISNUMBER(FIND(".",D14)),1,0)</f>
        <v>0</v>
      </c>
      <c r="AM10" s="33" t="e">
        <f>IF(OR(D14="NA",D17="NA",#REF!= "NA",F14="NA",F17="NA",#REF!="NA",H14="NA",H17="NA",#REF!="NA"),1,0)</f>
        <v>#REF!</v>
      </c>
      <c r="AN10" s="33">
        <f>IF(AND(ISTEXT(D14),D14&lt;&gt;"M",D14&lt;&gt;"NA"),1,0)</f>
        <v>0</v>
      </c>
      <c r="AO10" s="35" t="s">
        <v>114</v>
      </c>
      <c r="AP10" s="36" t="str">
        <f>IFERROR(IF(#REF!&lt;&gt;#REF!,"Home",""),"")</f>
        <v/>
      </c>
      <c r="AS10" s="33" t="str">
        <f>IF(AP10="","",AP10&amp;" and ")</f>
        <v/>
      </c>
    </row>
    <row r="11" spans="1:46" ht="14.65" customHeight="1">
      <c r="B11"/>
      <c r="L11" s="76" t="s">
        <v>29</v>
      </c>
      <c r="AJ11" s="34" cm="1">
        <f t="array" ref="AJ11">IF(SUMPRODUCT(--ISNUMBER(FIND({"-","/","(",")","&lt;","&gt;","?","!","@","#","$","%","&amp;","*"},D17)))&gt;0,1,0)</f>
        <v>0</v>
      </c>
      <c r="AK11" s="33"/>
      <c r="AL11" s="33">
        <f>IF(ISNUMBER(FIND(".",D17)),1,0)</f>
        <v>0</v>
      </c>
      <c r="AN11" s="33">
        <f>IF(AND(ISTEXT(D17),D17&lt;&gt;"M",D17&lt;&gt;"NA"),1,0)</f>
        <v>0</v>
      </c>
      <c r="AO11" s="35" t="s">
        <v>115</v>
      </c>
      <c r="AP11" s="33" t="str">
        <f>IFERROR(IF(#REF!&lt;&gt;#REF!,"Community-Based",""),"")</f>
        <v/>
      </c>
      <c r="AS11" s="33" t="str">
        <f>IF(AP11="","",AP11&amp;" and ")</f>
        <v/>
      </c>
    </row>
    <row r="12" spans="1:46" ht="15" customHeight="1">
      <c r="B12"/>
      <c r="F12" s="77" t="s">
        <v>31</v>
      </c>
      <c r="J12" s="10" t="s">
        <v>32</v>
      </c>
      <c r="L12" s="76" t="s">
        <v>33</v>
      </c>
      <c r="N12" s="10"/>
      <c r="O12" s="10"/>
      <c r="P12" s="10" t="s">
        <v>116</v>
      </c>
      <c r="Q12" s="10"/>
      <c r="R12" s="10"/>
      <c r="AJ12" s="34" cm="1">
        <f t="array" ref="AJ12">IF(SUMPRODUCT(--ISNUMBER(FIND({"-","/","(",")","&lt;","&gt;","?","!","@","#","$","%","&amp;","*"},#REF!)))&gt;0,1,0)</f>
        <v>0</v>
      </c>
      <c r="AK12" s="33"/>
      <c r="AL12" s="33">
        <f>IF(ISNUMBER(FIND(".",#REF!)),1,0)</f>
        <v>0</v>
      </c>
      <c r="AN12" s="33" t="e">
        <f>IF(AND(ISTEXT(#REF!),#REF!&lt;&gt;"M",#REF!&lt;&gt;"NA"),1,0)</f>
        <v>#REF!</v>
      </c>
      <c r="AO12" s="35" t="s">
        <v>117</v>
      </c>
      <c r="AP12" s="33" t="str">
        <f>IFERROR(IF(#REF!&lt;&gt;#REF!,"Other",""),"")</f>
        <v/>
      </c>
      <c r="AS12" s="33"/>
    </row>
    <row r="13" spans="1:46" ht="15" customHeight="1">
      <c r="B13" s="10" t="s">
        <v>43</v>
      </c>
      <c r="D13" s="78" t="s">
        <v>36</v>
      </c>
      <c r="E13" s="9"/>
      <c r="F13" s="9" t="s">
        <v>37</v>
      </c>
      <c r="G13" s="9"/>
      <c r="H13" s="9" t="s">
        <v>38</v>
      </c>
      <c r="J13" s="10" t="s">
        <v>39</v>
      </c>
      <c r="L13" s="76" t="s">
        <v>40</v>
      </c>
      <c r="N13" s="10" t="s">
        <v>41</v>
      </c>
      <c r="O13" s="10"/>
      <c r="P13" s="9" t="s">
        <v>118</v>
      </c>
      <c r="Q13" s="9"/>
      <c r="R13" s="79" t="s">
        <v>51</v>
      </c>
      <c r="T13" s="80"/>
      <c r="AJ13" s="34" cm="1">
        <f t="array" ref="AJ13">IF(SUMPRODUCT(--ISNUMBER(FIND({"-","/","(",")","&lt;","&gt;","?","!","@","#","$","%","&amp;","*"},F14)))&gt;0,1,0)</f>
        <v>0</v>
      </c>
      <c r="AK13" s="33"/>
      <c r="AL13" s="33">
        <f>IF(ISNUMBER(FIND(".",F14)),1,0)</f>
        <v>0</v>
      </c>
      <c r="AN13" s="33">
        <f>IF(AND(ISTEXT(F14),F14&lt;&gt;"M",F14&lt;&gt;"NA"),1,0)</f>
        <v>0</v>
      </c>
      <c r="AP13" s="33">
        <f>COUNTIF(AP10:AP12,"")</f>
        <v>3</v>
      </c>
      <c r="AQ13" s="33" t="str">
        <f>IF(AP13=3,"____","")</f>
        <v>____</v>
      </c>
      <c r="AR13" s="33" t="str">
        <f>IF(AP13=2,AP10&amp;AP11&amp;AP12,"")</f>
        <v/>
      </c>
      <c r="AS13" s="36" t="str">
        <f>IF(AND(AP13=1,AP12=""),AS10&amp;AP11,IF(AND(AP13=1,AP11=""),AS10&amp;AP12,IF(AND(AP13=1,AS11=""),AS11&amp;AP12,"")))</f>
        <v/>
      </c>
      <c r="AT13" s="33" t="str">
        <f>IF(AP13=0,"Home, Community-Based, and Other","")</f>
        <v/>
      </c>
    </row>
    <row r="14" spans="1:46" ht="15" customHeight="1">
      <c r="B14" s="231" t="s">
        <v>54</v>
      </c>
      <c r="C14" s="229" t="s">
        <v>119</v>
      </c>
      <c r="D14" s="230">
        <f>IFERROR('A-Reason for Exit by RE'!D14/'A-Reason for Exit by RE'!$R$14,0)</f>
        <v>0</v>
      </c>
      <c r="E14" s="6"/>
      <c r="F14" s="230">
        <f>IFERROR('A-Reason for Exit by RE'!F14/'A-Reason for Exit by RE'!$R$14,0)</f>
        <v>0</v>
      </c>
      <c r="G14" s="6"/>
      <c r="H14" s="230">
        <f>IFERROR('A-Reason for Exit by RE'!H14/'A-Reason for Exit by RE'!$R$14,0)</f>
        <v>0</v>
      </c>
      <c r="I14" s="8"/>
      <c r="J14" s="230">
        <f>IFERROR('A-Reason for Exit by RE'!J14/'A-Reason for Exit by RE'!$R$14,0)</f>
        <v>0</v>
      </c>
      <c r="K14" s="6"/>
      <c r="L14" s="230">
        <f>IFERROR('A-Reason for Exit by RE'!L14/'A-Reason for Exit by RE'!$R$14,0)</f>
        <v>0</v>
      </c>
      <c r="M14" s="6"/>
      <c r="N14" s="230">
        <f>IFERROR('A-Reason for Exit by RE'!N14/'A-Reason for Exit by RE'!$R$14,0)</f>
        <v>0</v>
      </c>
      <c r="O14" s="6"/>
      <c r="P14" s="230">
        <f>IFERROR('A-Reason for Exit by RE'!P14/'A-Reason for Exit by RE'!$R$14,0)</f>
        <v>0</v>
      </c>
      <c r="Q14" s="6"/>
      <c r="R14" s="181" t="str">
        <f>IFERROR(('A-Reason for Exit by RE'!D14+'A-Reason for Exit by RE'!F14+'A-Reason for Exit by RE'!H14+'A-Reason for Exit by RE'!J14+'A-Reason for Exit by RE'!L14+'A-Reason for Exit by RE'!N14+'A-Reason for Exit by RE'!P14)/'A-Reason for Exit by RE'!R14,"")</f>
        <v/>
      </c>
      <c r="T14" s="39" t="s">
        <v>56</v>
      </c>
      <c r="AJ14" s="34" cm="1">
        <f t="array" ref="AJ14">IF(SUMPRODUCT(--ISNUMBER(FIND({"-","/","(",")","&lt;","&gt;","?","!","@","#","$","%","&amp;","*"},F17)))&gt;0,1,0)</f>
        <v>0</v>
      </c>
      <c r="AK14" s="33"/>
      <c r="AL14" s="33">
        <f>IF(ISNUMBER(FIND(".",F17)),1,0)</f>
        <v>0</v>
      </c>
      <c r="AN14" s="33">
        <f>IF(AND(ISTEXT(F17),F17&lt;&gt;"M",F17&lt;&gt;"NA"),1,0)</f>
        <v>0</v>
      </c>
      <c r="AQ14" s="33" t="str">
        <f>AQ13&amp;AR13&amp;AS13&amp;AT13</f>
        <v>____</v>
      </c>
    </row>
    <row r="15" spans="1:46" ht="15" customHeight="1">
      <c r="B15" s="231"/>
      <c r="C15" s="229"/>
      <c r="D15" s="230"/>
      <c r="E15" s="6"/>
      <c r="F15" s="230"/>
      <c r="G15" s="6"/>
      <c r="H15" s="230"/>
      <c r="I15" s="8"/>
      <c r="J15" s="230"/>
      <c r="K15" s="6"/>
      <c r="L15" s="230"/>
      <c r="M15" s="6"/>
      <c r="N15" s="230"/>
      <c r="O15" s="6"/>
      <c r="P15" s="230"/>
      <c r="Q15" s="6"/>
      <c r="R15" s="183" t="str">
        <f>IF(OR(D15="",F15="",H15=""),"",IFERROR(SUM(SUBSTITUTE(SUBSTITUTE(LOWER(D15),"m",0),"M",0)+SUBSTITUTE(SUBSTITUTE(LOWER(F15),"m",0),"M",0)+SUBSTITUTE(SUBSTITUTE(LOWER(H15),"m",0),"M",0)),"ERROR"))</f>
        <v/>
      </c>
      <c r="T15" s="39" t="s">
        <v>56</v>
      </c>
      <c r="AJ15" s="34" cm="1">
        <f t="array" ref="AJ15">IF(SUMPRODUCT(--ISNUMBER(FIND({"-","/","(",")","&lt;","&gt;","?","!","@","#","$","%","&amp;","*"},#REF!)))&gt;0,1,0)</f>
        <v>0</v>
      </c>
      <c r="AK15" s="33"/>
      <c r="AL15" s="33">
        <f>IF(ISNUMBER(FIND(".",#REF!)),1,0)</f>
        <v>0</v>
      </c>
      <c r="AN15" s="33" t="e">
        <f>IF(AND(ISTEXT(#REF!),#REF!&lt;&gt;"M",#REF!&lt;&gt;"NA"),1,0)</f>
        <v>#REF!</v>
      </c>
      <c r="AP15" s="33" t="str">
        <f>"•  The total(s) of infants and toddlers, ages birth through 2, by age in the setting(s) "&amp;AQ14&amp;" does not equal the total(s) of infants and toddlers by race/ethnicity in the setting(s) "&amp;AQ14&amp;". If data are not accurate, please correct the data. If data are accurate, please create a data note for submission in EMAPS explaining the difference."</f>
        <v>•  The total(s) of infants and toddlers, ages birth through 2, by age in the setting(s) ____ does not equal the total(s) of infants and toddlers by race/ethnicity in the setting(s) ____. If data are not accurate, please correct the data. If data are accurate, please create a data note for submission in EMAPS explaining the difference.</v>
      </c>
      <c r="AQ15" s="33"/>
      <c r="AR15" s="33"/>
      <c r="AS15" s="33"/>
    </row>
    <row r="16" spans="1:46" ht="15" customHeight="1">
      <c r="B16" s="10" t="s">
        <v>59</v>
      </c>
      <c r="D16" s="6"/>
      <c r="E16" s="6"/>
      <c r="F16" s="6"/>
      <c r="G16" s="6"/>
      <c r="H16" s="6"/>
      <c r="I16" s="8"/>
      <c r="P16" s="60"/>
      <c r="Q16" s="29"/>
      <c r="R16" s="183"/>
      <c r="T16" s="40" t="s">
        <v>56</v>
      </c>
      <c r="AJ16" s="34" cm="1">
        <f t="array" ref="AJ16">IF(SUMPRODUCT(--ISNUMBER(FIND({"-","/","(",")","&lt;","&gt;","?","!","@","#","$","%","&amp;","*"},H14)))&gt;0,1,0)</f>
        <v>0</v>
      </c>
      <c r="AK16" s="33"/>
      <c r="AL16" s="33">
        <f>IF(ISNUMBER(FIND(".",H14)),1,0)</f>
        <v>0</v>
      </c>
      <c r="AN16" s="33">
        <f>IF(AND(ISTEXT(H14),H14&lt;&gt;"M",H14&lt;&gt;"NA"),1,0)</f>
        <v>0</v>
      </c>
      <c r="AP16" s="31" t="s">
        <v>120</v>
      </c>
      <c r="AQ16" s="31"/>
      <c r="AR16" s="31"/>
      <c r="AS16" s="31"/>
    </row>
    <row r="17" spans="2:45" ht="15" customHeight="1">
      <c r="B17" s="231" t="s">
        <v>61</v>
      </c>
      <c r="C17" s="229" t="s">
        <v>121</v>
      </c>
      <c r="D17" s="230">
        <f>IFERROR('A-Reason for Exit by RE'!D17/'A-Reason for Exit by RE'!$R$17,0)</f>
        <v>0</v>
      </c>
      <c r="E17" s="6"/>
      <c r="F17" s="230">
        <f>IFERROR('A-Reason for Exit by RE'!F17/'A-Reason for Exit by RE'!$R$17,0)</f>
        <v>0</v>
      </c>
      <c r="G17" s="6"/>
      <c r="H17" s="230">
        <f>IFERROR('A-Reason for Exit by RE'!H17/'A-Reason for Exit by RE'!$R$17,0)</f>
        <v>0</v>
      </c>
      <c r="I17" s="8"/>
      <c r="J17" s="230">
        <f>IFERROR('A-Reason for Exit by RE'!J17/'A-Reason for Exit by RE'!$R$17,0)</f>
        <v>0</v>
      </c>
      <c r="K17" s="6"/>
      <c r="L17" s="230">
        <f>IFERROR('A-Reason for Exit by RE'!L17/'A-Reason for Exit by RE'!$R$17,0)</f>
        <v>0</v>
      </c>
      <c r="M17" s="6"/>
      <c r="N17" s="230">
        <f>IFERROR('A-Reason for Exit by RE'!N17/'A-Reason for Exit by RE'!$R$17,0)</f>
        <v>0</v>
      </c>
      <c r="O17" s="6"/>
      <c r="P17" s="230">
        <f>IFERROR('A-Reason for Exit by RE'!P17/'A-Reason for Exit by RE'!$R$17,0)</f>
        <v>0</v>
      </c>
      <c r="Q17" s="60"/>
      <c r="R17" s="232" t="str">
        <f>IFERROR(('A-Reason for Exit by RE'!D17+'A-Reason for Exit by RE'!F17+'A-Reason for Exit by RE'!H17+'A-Reason for Exit by RE'!J17+'A-Reason for Exit by RE'!L17+'A-Reason for Exit by RE'!N17+'A-Reason for Exit by RE'!P17)/'A-Reason for Exit by RE'!R17,"")</f>
        <v/>
      </c>
      <c r="T17" s="39" t="s">
        <v>56</v>
      </c>
      <c r="AJ17" s="34" cm="1">
        <f t="array" ref="AJ17">IF(SUMPRODUCT(--ISNUMBER(FIND({"-","/","(",")","&lt;","&gt;","?","!","@","#","$","%","&amp;","*"},H17)))&gt;0,1,0)</f>
        <v>0</v>
      </c>
      <c r="AK17" s="33"/>
      <c r="AL17" s="33">
        <f>IF(ISNUMBER(FIND(".",H17)),1,0)</f>
        <v>0</v>
      </c>
      <c r="AN17" s="33">
        <f>IF(AND(ISTEXT(H17),H17&lt;&gt;"M",H17&lt;&gt;"NA"),1,0)</f>
        <v>0</v>
      </c>
      <c r="AP17" s="34" t="str">
        <f>IF(OR(R23="",R23="ERROR"),"",R23)</f>
        <v/>
      </c>
      <c r="AQ17" s="34" t="str">
        <f>IFERROR(IF(#REF!="","",#REF!),"")</f>
        <v/>
      </c>
      <c r="AR17" s="33" t="str">
        <f>IFERROR(IF(AQ17="","",ABS(($AP$17-AQ17)/IF(OR($AP$17="",AQ17=""),"",IF($AP$17&gt;AQ17,$AP$17,IF($AP$17&lt;AQ17,AQ17,""))))),"")</f>
        <v/>
      </c>
      <c r="AS17" s="33" t="b">
        <f>OR($AP$17=AQ17,AR17&lt;=0.01)</f>
        <v>1</v>
      </c>
    </row>
    <row r="18" spans="2:45" ht="15" customHeight="1">
      <c r="B18" s="231"/>
      <c r="C18" s="229"/>
      <c r="D18" s="230"/>
      <c r="E18" s="6"/>
      <c r="F18" s="230"/>
      <c r="G18" s="6"/>
      <c r="H18" s="230"/>
      <c r="I18" s="8"/>
      <c r="J18" s="230"/>
      <c r="K18" s="6"/>
      <c r="L18" s="230"/>
      <c r="M18" s="6"/>
      <c r="N18" s="230"/>
      <c r="O18" s="6"/>
      <c r="P18" s="230"/>
      <c r="Q18" s="60"/>
      <c r="R18" s="232"/>
      <c r="T18" s="39" t="s">
        <v>56</v>
      </c>
      <c r="AJ18" s="34" cm="1">
        <f t="array" ref="AJ18">IF(SUMPRODUCT(--ISNUMBER(FIND({"-","/","(",")","&lt;","&gt;","?","!","@","#","$","%","&amp;","*"},#REF!)))&gt;0,1,0)</f>
        <v>0</v>
      </c>
      <c r="AK18" s="33"/>
      <c r="AL18" s="33">
        <f>IF(ISNUMBER(FIND(".",#REF!)),1,0)</f>
        <v>0</v>
      </c>
      <c r="AN18" s="33" t="e">
        <f>IF(AND(ISTEXT(#REF!),#REF!&lt;&gt;"M",#REF!&lt;&gt;"NA"),1,0)</f>
        <v>#REF!</v>
      </c>
      <c r="AO18" s="8"/>
      <c r="AQ18" s="33" t="str">
        <f>IFERROR(IF(#REF!="","",#REF!),"")</f>
        <v/>
      </c>
      <c r="AR18" s="33" t="str">
        <f>IFERROR(IF(AQ18="","",ABS(($AP$17-AQ18)/IF(OR($AP$17="",AQ18=""),"",IF($AP$17&gt;AQ18,$AP$17,IF($AP$17&lt;AQ18,AQ18,""))))),"")</f>
        <v/>
      </c>
      <c r="AS18" s="33" t="b">
        <f>OR($AP$17=AQ18,AR18&lt;=0.01)</f>
        <v>1</v>
      </c>
    </row>
    <row r="19" spans="2:45" ht="15" customHeight="1">
      <c r="B19"/>
      <c r="D19"/>
      <c r="E19"/>
      <c r="F19"/>
      <c r="G19"/>
      <c r="H19"/>
      <c r="R19" s="8"/>
      <c r="T19" s="40" t="s">
        <v>56</v>
      </c>
      <c r="AJ19" s="33">
        <f>SUM(AJ10:AJ18)</f>
        <v>0</v>
      </c>
      <c r="AK19" s="33"/>
      <c r="AL19" s="33">
        <f>SUM(AL10:AL18)</f>
        <v>0</v>
      </c>
      <c r="AN19" s="33" t="e">
        <f>SUM(AN10:AN18)</f>
        <v>#REF!</v>
      </c>
      <c r="AO19" s="8"/>
      <c r="AQ19" s="33" t="str">
        <f>IFERROR(IF(#REF!="","",#REF!),"")</f>
        <v/>
      </c>
      <c r="AR19" s="33"/>
      <c r="AS19" s="33" t="b">
        <f>AQ19&gt;=AP17</f>
        <v>1</v>
      </c>
    </row>
    <row r="20" spans="2:45" ht="15" customHeight="1">
      <c r="B20" s="4" t="s">
        <v>65</v>
      </c>
      <c r="C20" s="81" t="s">
        <v>66</v>
      </c>
      <c r="D20" s="82"/>
      <c r="E20" s="82"/>
      <c r="F20" s="82"/>
      <c r="G20" s="82"/>
      <c r="H20" s="82"/>
      <c r="R20" s="8"/>
      <c r="T20" s="40"/>
      <c r="AK20" s="33" t="b">
        <v>1</v>
      </c>
    </row>
    <row r="21" spans="2:45" ht="15" customHeight="1">
      <c r="B21"/>
      <c r="C21" s="27" t="s">
        <v>68</v>
      </c>
      <c r="D21" s="7"/>
      <c r="E21" s="7"/>
      <c r="F21" s="7"/>
      <c r="G21" s="7"/>
      <c r="H21" s="7"/>
      <c r="R21" s="8"/>
      <c r="T21" s="40"/>
      <c r="AJ21" s="30"/>
      <c r="AK21" s="14"/>
      <c r="AL21" s="14"/>
      <c r="AM21" s="14"/>
      <c r="AN21" s="14"/>
      <c r="AP21" s="14"/>
      <c r="AQ21" s="14"/>
      <c r="AR21" s="14"/>
    </row>
    <row r="22" spans="2:45" ht="14.65" customHeight="1">
      <c r="B22"/>
      <c r="C22" s="27" t="s">
        <v>70</v>
      </c>
      <c r="E22" s="7"/>
      <c r="F22" s="7"/>
      <c r="G22" s="7"/>
      <c r="H22" s="7"/>
      <c r="R22" s="8"/>
      <c r="T22" s="40"/>
      <c r="AK22" s="14"/>
      <c r="AN22" s="14"/>
      <c r="AP22" s="14"/>
      <c r="AQ22" s="14"/>
      <c r="AR22" s="14"/>
    </row>
    <row r="23" spans="2:45" ht="15" customHeight="1">
      <c r="B23"/>
      <c r="C23" s="27" t="s">
        <v>73</v>
      </c>
      <c r="E23" s="7"/>
      <c r="F23" s="7"/>
      <c r="G23" s="7"/>
      <c r="H23" s="7"/>
      <c r="R23" s="8"/>
      <c r="T23" s="40" t="s">
        <v>56</v>
      </c>
      <c r="AJ23" s="33" t="str">
        <f>IF(D14="M",0,"")</f>
        <v/>
      </c>
      <c r="AK23" s="33" t="str">
        <f>IF(F14="M",0,"")</f>
        <v/>
      </c>
      <c r="AL23" s="33" t="str">
        <f>IF(H14="M",0,"")</f>
        <v/>
      </c>
      <c r="AP23" s="14"/>
      <c r="AQ23" s="14"/>
      <c r="AR23" s="14"/>
    </row>
    <row r="24" spans="2:45" ht="15" customHeight="1">
      <c r="B24"/>
      <c r="C24" s="27" t="str">
        <f>"under Part C beyond age three?  "&amp;W24</f>
        <v>under Part C beyond age three?  NO</v>
      </c>
      <c r="E24" s="7"/>
      <c r="F24" s="7"/>
      <c r="G24" s="7"/>
      <c r="H24" s="7"/>
      <c r="R24" s="8"/>
      <c r="T24" s="40"/>
      <c r="W24" t="str">
        <f>IF('A-Reason for Exit by RE'!$AI$24=1,"YES","NO")</f>
        <v>NO</v>
      </c>
      <c r="AJ24" s="33" t="str">
        <f>IF(D17="M",0,"")</f>
        <v/>
      </c>
      <c r="AK24" s="33" t="str">
        <f>IF(F17="M",0,"")</f>
        <v/>
      </c>
      <c r="AL24" s="33" t="str">
        <f>IF(H17="M",0,"")</f>
        <v/>
      </c>
      <c r="AP24" s="14"/>
      <c r="AQ24" s="14"/>
      <c r="AR24" s="14"/>
    </row>
    <row r="25" spans="2:45" ht="10.15" customHeight="1">
      <c r="B25"/>
      <c r="C25" s="8"/>
      <c r="E25" s="7"/>
      <c r="F25" s="7"/>
      <c r="G25" s="7"/>
      <c r="H25" s="7"/>
      <c r="R25" s="99"/>
      <c r="T25" s="83"/>
      <c r="AJ25" s="33" t="e">
        <f>IF(#REF!="M",0,"")</f>
        <v>#REF!</v>
      </c>
      <c r="AK25" s="33" t="e">
        <f>IF(#REF!="M",0,"")</f>
        <v>#REF!</v>
      </c>
      <c r="AL25" s="33" t="e">
        <f>IF(#REF!="M",0,"")</f>
        <v>#REF!</v>
      </c>
      <c r="AP25" s="14"/>
      <c r="AQ25" s="14"/>
      <c r="AR25" s="14"/>
    </row>
    <row r="26" spans="2:45" ht="10.15" customHeight="1">
      <c r="B26"/>
      <c r="D26"/>
      <c r="E26"/>
      <c r="F26"/>
      <c r="G26"/>
      <c r="H26"/>
      <c r="R26" s="99"/>
      <c r="T26" s="38" t="s">
        <v>56</v>
      </c>
      <c r="AJ26" s="14"/>
      <c r="AK26" s="14"/>
      <c r="AL26" s="14"/>
      <c r="AN26" s="14"/>
      <c r="AP26" s="14"/>
      <c r="AQ26" s="14"/>
      <c r="AR26" s="14"/>
    </row>
    <row r="27" spans="2:45" ht="15" customHeight="1">
      <c r="B27" s="62" t="s">
        <v>78</v>
      </c>
      <c r="C27" s="63" t="s">
        <v>122</v>
      </c>
      <c r="D27" s="84" t="str">
        <f>IFERROR(IF('A-Reason for Exit by RE'!$AI$24=2,"",'A-Reason for Exit by RE'!D27/'A-Reason for Exit by RE'!$R$27),0)</f>
        <v/>
      </c>
      <c r="E27" s="84"/>
      <c r="F27" s="84" t="str">
        <f>IFERROR(IF('A-Reason for Exit by RE'!$AI$24=2,"",'A-Reason for Exit by RE'!F27/'A-Reason for Exit by RE'!$R$27),0)</f>
        <v/>
      </c>
      <c r="G27" s="84"/>
      <c r="H27" s="84" t="str">
        <f>IFERROR(IF('A-Reason for Exit by RE'!$AI$24=2,"",'A-Reason for Exit by RE'!H27/'A-Reason for Exit by RE'!$R$27),0)</f>
        <v/>
      </c>
      <c r="I27" s="84"/>
      <c r="J27" s="84" t="str">
        <f>IFERROR(IF('A-Reason for Exit by RE'!$AI$24=2,"",'A-Reason for Exit by RE'!J27/'A-Reason for Exit by RE'!$R$27),0)</f>
        <v/>
      </c>
      <c r="K27" s="84"/>
      <c r="L27" s="84" t="str">
        <f>IFERROR(IF('A-Reason for Exit by RE'!$AI$24=2,"",'A-Reason for Exit by RE'!L27/'A-Reason for Exit by RE'!$R$27),0)</f>
        <v/>
      </c>
      <c r="M27" s="84"/>
      <c r="N27" s="84" t="str">
        <f>IFERROR(IF('A-Reason for Exit by RE'!$AI$24=2,"",'A-Reason for Exit by RE'!N27/'A-Reason for Exit by RE'!$R$27),0)</f>
        <v/>
      </c>
      <c r="O27" s="84"/>
      <c r="P27" s="84" t="str">
        <f>IFERROR(IF('A-Reason for Exit by RE'!$AI$24=2,"",'A-Reason for Exit by RE'!P27/'A-Reason for Exit by RE'!$R$27),0)</f>
        <v/>
      </c>
      <c r="Q27" s="85"/>
      <c r="R27" s="99" t="str">
        <f>IFERROR(('A-Reason for Exit by RE'!D27+'A-Reason for Exit by RE'!F27+'A-Reason for Exit by RE'!H27+'A-Reason for Exit by RE'!J27+'A-Reason for Exit by RE'!L27+'A-Reason for Exit by RE'!N27+'A-Reason for Exit by RE'!P27)/'A-Reason for Exit by RE'!R27,"")</f>
        <v/>
      </c>
      <c r="T27" s="83"/>
      <c r="AJ27" s="14"/>
      <c r="AK27" s="14"/>
      <c r="AL27" s="14"/>
      <c r="AM27" s="14"/>
      <c r="AN27" s="14"/>
      <c r="AP27" s="14"/>
      <c r="AQ27" s="14"/>
      <c r="AR27" s="14"/>
    </row>
    <row r="28" spans="2:45" ht="15" customHeight="1">
      <c r="B28" s="5"/>
      <c r="C28" s="63"/>
      <c r="D28" s="84"/>
      <c r="E28" s="84"/>
      <c r="F28" s="84"/>
      <c r="G28" s="84"/>
      <c r="H28" s="84"/>
      <c r="I28" s="84"/>
      <c r="J28" s="84"/>
      <c r="K28" s="84"/>
      <c r="L28" s="84"/>
      <c r="M28" s="84"/>
      <c r="N28" s="84"/>
      <c r="O28" s="84"/>
      <c r="P28" s="84"/>
      <c r="R28" s="99"/>
      <c r="T28" s="83"/>
      <c r="AJ28" s="14"/>
      <c r="AK28" s="14"/>
      <c r="AL28" s="14"/>
      <c r="AM28" s="14"/>
      <c r="AN28" s="14"/>
      <c r="AP28" s="14"/>
      <c r="AQ28" s="14"/>
      <c r="AR28" s="14"/>
    </row>
    <row r="29" spans="2:45" ht="15" customHeight="1">
      <c r="B29" s="184" t="s">
        <v>81</v>
      </c>
      <c r="C29" t="s">
        <v>123</v>
      </c>
      <c r="D29" s="84">
        <f>IFERROR('A-Reason for Exit by RE'!D29/'A-Reason for Exit by RE'!$R$29,0)</f>
        <v>0</v>
      </c>
      <c r="E29" s="84"/>
      <c r="F29" s="84">
        <f>IFERROR('A-Reason for Exit by RE'!F29/'A-Reason for Exit by RE'!$R$29,0)</f>
        <v>0</v>
      </c>
      <c r="G29" s="84"/>
      <c r="H29" s="84">
        <f>IFERROR('A-Reason for Exit by RE'!H29/'A-Reason for Exit by RE'!$R$29,0)</f>
        <v>0</v>
      </c>
      <c r="I29" s="84"/>
      <c r="J29" s="84">
        <f>IFERROR('A-Reason for Exit by RE'!J29/'A-Reason for Exit by RE'!$R$29,0)</f>
        <v>0</v>
      </c>
      <c r="K29" s="84"/>
      <c r="L29" s="84">
        <f>IFERROR('A-Reason for Exit by RE'!L29/'A-Reason for Exit by RE'!$R$29,0)</f>
        <v>0</v>
      </c>
      <c r="M29" s="84"/>
      <c r="N29" s="84">
        <f>IFERROR('A-Reason for Exit by RE'!N29/'A-Reason for Exit by RE'!$R$29,0)</f>
        <v>0</v>
      </c>
      <c r="O29" s="84"/>
      <c r="P29" s="84">
        <f>IFERROR('A-Reason for Exit by RE'!P29/'A-Reason for Exit by RE'!$R$29,0)</f>
        <v>0</v>
      </c>
      <c r="Q29" s="8"/>
      <c r="R29" s="99" t="str">
        <f>IFERROR(('A-Reason for Exit by RE'!D29+'A-Reason for Exit by RE'!F29+'A-Reason for Exit by RE'!H29+'A-Reason for Exit by RE'!J29+'A-Reason for Exit by RE'!L29+'A-Reason for Exit by RE'!N29+'A-Reason for Exit by RE'!P29)/'A-Reason for Exit by RE'!R29,"")</f>
        <v/>
      </c>
      <c r="T29" s="83" t="s">
        <v>56</v>
      </c>
      <c r="AJ29" s="14"/>
      <c r="AK29" s="14"/>
      <c r="AL29" s="14"/>
      <c r="AM29" s="14"/>
      <c r="AN29" s="14"/>
      <c r="AP29" s="14"/>
      <c r="AQ29" s="14"/>
      <c r="AR29" s="14"/>
    </row>
    <row r="30" spans="2:45" ht="15" customHeight="1">
      <c r="B30" s="184"/>
      <c r="D30" s="84"/>
      <c r="E30" s="84"/>
      <c r="F30" s="84"/>
      <c r="G30" s="84"/>
      <c r="H30" s="84"/>
      <c r="I30" s="84"/>
      <c r="J30" s="84"/>
      <c r="K30" s="84"/>
      <c r="L30" s="84"/>
      <c r="M30" s="84"/>
      <c r="N30" s="84"/>
      <c r="O30" s="84"/>
      <c r="P30" s="84"/>
      <c r="Q30" s="8"/>
      <c r="R30" s="99"/>
      <c r="T30" s="83" t="s">
        <v>56</v>
      </c>
      <c r="AJ30" s="14"/>
      <c r="AK30" s="14"/>
      <c r="AL30" s="14"/>
      <c r="AM30" s="14"/>
      <c r="AN30" s="14"/>
      <c r="AP30" s="14"/>
      <c r="AQ30" s="14"/>
      <c r="AR30" s="14"/>
    </row>
    <row r="31" spans="2:45" ht="15" customHeight="1">
      <c r="B31" s="61" t="s">
        <v>84</v>
      </c>
      <c r="C31" t="s">
        <v>124</v>
      </c>
      <c r="D31" s="84">
        <f>IFERROR('A-Reason for Exit by RE'!D31/'A-Reason for Exit by RE'!$R$31,0)</f>
        <v>0</v>
      </c>
      <c r="E31" s="84"/>
      <c r="F31" s="84">
        <f>IFERROR('A-Reason for Exit by RE'!F31/'A-Reason for Exit by RE'!$R$31,0)</f>
        <v>0</v>
      </c>
      <c r="G31" s="84"/>
      <c r="H31" s="84">
        <f>IFERROR('A-Reason for Exit by RE'!H31/'A-Reason for Exit by RE'!$R$31,0)</f>
        <v>0</v>
      </c>
      <c r="I31" s="84"/>
      <c r="J31" s="84">
        <f>IFERROR('A-Reason for Exit by RE'!J31/'A-Reason for Exit by RE'!$R$31,0)</f>
        <v>0</v>
      </c>
      <c r="K31" s="84"/>
      <c r="L31" s="84">
        <f>IFERROR('A-Reason for Exit by RE'!L31/'A-Reason for Exit by RE'!$R$31,0)</f>
        <v>0</v>
      </c>
      <c r="M31" s="84"/>
      <c r="N31" s="84">
        <f>IFERROR('A-Reason for Exit by RE'!N31/'A-Reason for Exit by RE'!$R$31,0)</f>
        <v>0</v>
      </c>
      <c r="O31" s="84"/>
      <c r="P31" s="84">
        <f>IFERROR('A-Reason for Exit by RE'!P31/'A-Reason for Exit by RE'!$R$31,0)</f>
        <v>0</v>
      </c>
      <c r="Q31" s="8"/>
      <c r="R31" s="99" t="str">
        <f>IFERROR(('A-Reason for Exit by RE'!D31+'A-Reason for Exit by RE'!F31+'A-Reason for Exit by RE'!H31+'A-Reason for Exit by RE'!J31+'A-Reason for Exit by RE'!L31+'A-Reason for Exit by RE'!N31+'A-Reason for Exit by RE'!P31)/'A-Reason for Exit by RE'!R31,"")</f>
        <v/>
      </c>
      <c r="T31" s="83"/>
      <c r="AJ31" s="14"/>
      <c r="AK31" s="14"/>
      <c r="AL31" s="14"/>
      <c r="AM31" s="14"/>
      <c r="AN31" s="14"/>
      <c r="AO31" s="14"/>
      <c r="AP31" s="14"/>
      <c r="AQ31" s="14"/>
      <c r="AR31" s="14"/>
    </row>
    <row r="32" spans="2:45" ht="15" customHeight="1">
      <c r="C32" s="7"/>
      <c r="D32" s="84"/>
      <c r="E32" s="84"/>
      <c r="F32" s="84"/>
      <c r="G32" s="84"/>
      <c r="H32" s="84"/>
      <c r="I32" s="84"/>
      <c r="J32" s="84"/>
      <c r="K32" s="84"/>
      <c r="L32" s="84"/>
      <c r="M32" s="84"/>
      <c r="N32" s="84"/>
      <c r="O32" s="84"/>
      <c r="P32" s="84"/>
      <c r="Q32" s="8"/>
      <c r="R32" s="99"/>
      <c r="T32" s="83"/>
      <c r="AJ32" s="14"/>
      <c r="AK32" s="14"/>
      <c r="AL32" s="14"/>
      <c r="AM32" s="14"/>
      <c r="AN32" s="14"/>
      <c r="AP32" s="14"/>
      <c r="AQ32" s="14"/>
      <c r="AR32" s="14"/>
    </row>
    <row r="33" spans="2:44" ht="15" customHeight="1">
      <c r="B33" s="184" t="s">
        <v>87</v>
      </c>
      <c r="C33" s="7" t="s">
        <v>125</v>
      </c>
      <c r="D33" s="84">
        <f>IFERROR('A-Reason for Exit by RE'!D33/'A-Reason for Exit by RE'!$R$33,0)</f>
        <v>0</v>
      </c>
      <c r="E33" s="84"/>
      <c r="F33" s="84">
        <f>IFERROR('A-Reason for Exit by RE'!F33/'A-Reason for Exit by RE'!$R$33,0)</f>
        <v>0</v>
      </c>
      <c r="G33" s="84"/>
      <c r="H33" s="84">
        <f>IFERROR('A-Reason for Exit by RE'!H33/'A-Reason for Exit by RE'!$R$33,0)</f>
        <v>0</v>
      </c>
      <c r="I33" s="84"/>
      <c r="J33" s="84">
        <f>IFERROR('A-Reason for Exit by RE'!J33/'A-Reason for Exit by RE'!$R$33,0)</f>
        <v>0</v>
      </c>
      <c r="K33" s="84"/>
      <c r="L33" s="84">
        <f>IFERROR('A-Reason for Exit by RE'!L33/'A-Reason for Exit by RE'!$R$33,0)</f>
        <v>0</v>
      </c>
      <c r="M33" s="84"/>
      <c r="N33" s="84">
        <f>IFERROR('A-Reason for Exit by RE'!N33/'A-Reason for Exit by RE'!$R$33,0)</f>
        <v>0</v>
      </c>
      <c r="O33" s="84"/>
      <c r="P33" s="84">
        <f>IFERROR('A-Reason for Exit by RE'!P33/'A-Reason for Exit by RE'!$R$33,0)</f>
        <v>0</v>
      </c>
      <c r="Q33" s="8"/>
      <c r="R33" s="99" t="str">
        <f>IFERROR(('A-Reason for Exit by RE'!D33+'A-Reason for Exit by RE'!F33+'A-Reason for Exit by RE'!H33+'A-Reason for Exit by RE'!J33+'A-Reason for Exit by RE'!L33+'A-Reason for Exit by RE'!N33+'A-Reason for Exit by RE'!P33)/'A-Reason for Exit by RE'!R33,"")</f>
        <v/>
      </c>
      <c r="T33" s="83"/>
      <c r="AJ33" s="14"/>
      <c r="AK33" s="14"/>
      <c r="AL33" s="14"/>
      <c r="AM33" s="14"/>
      <c r="AN33" s="14"/>
      <c r="AO33" s="14"/>
      <c r="AP33" s="14"/>
      <c r="AQ33" s="14"/>
      <c r="AR33" s="14"/>
    </row>
    <row r="34" spans="2:44" ht="15.75" customHeight="1">
      <c r="D34" s="84"/>
      <c r="E34" s="84"/>
      <c r="F34" s="84"/>
      <c r="G34" s="84"/>
      <c r="H34" s="84"/>
      <c r="I34" s="84"/>
      <c r="J34" s="84"/>
      <c r="K34" s="84"/>
      <c r="L34" s="84"/>
      <c r="M34" s="84"/>
      <c r="N34" s="84"/>
      <c r="O34" s="84"/>
      <c r="P34" s="84"/>
      <c r="R34" s="99"/>
      <c r="T34"/>
    </row>
    <row r="35" spans="2:44" ht="15.75" customHeight="1">
      <c r="B35" s="64" t="s">
        <v>90</v>
      </c>
      <c r="D35" s="84"/>
      <c r="E35" s="84"/>
      <c r="F35" s="84"/>
      <c r="G35" s="84"/>
      <c r="H35" s="84"/>
      <c r="I35" s="84"/>
      <c r="J35" s="84"/>
      <c r="K35" s="84"/>
      <c r="L35" s="84"/>
      <c r="M35" s="84"/>
      <c r="N35" s="84"/>
      <c r="O35" s="84"/>
      <c r="P35" s="84"/>
      <c r="R35" s="99"/>
      <c r="T35"/>
    </row>
    <row r="36" spans="2:44" ht="15.75" customHeight="1">
      <c r="D36" s="84"/>
      <c r="E36" s="84"/>
      <c r="F36" s="84"/>
      <c r="G36" s="84"/>
      <c r="H36" s="84"/>
      <c r="I36" s="84"/>
      <c r="J36" s="84"/>
      <c r="K36" s="84"/>
      <c r="L36" s="84"/>
      <c r="M36" s="84"/>
      <c r="N36" s="84"/>
      <c r="O36" s="84"/>
      <c r="P36" s="84"/>
      <c r="R36" s="99"/>
      <c r="T36"/>
    </row>
    <row r="37" spans="2:44" ht="15.75" customHeight="1">
      <c r="B37" s="184" t="s">
        <v>93</v>
      </c>
      <c r="C37" t="s">
        <v>126</v>
      </c>
      <c r="D37" s="84">
        <f>IFERROR('A-Reason for Exit by RE'!D37/'A-Reason for Exit by RE'!$R$37,0)</f>
        <v>0</v>
      </c>
      <c r="E37" s="84"/>
      <c r="F37" s="84">
        <f>IFERROR('A-Reason for Exit by RE'!F37/'A-Reason for Exit by RE'!$R$37,0)</f>
        <v>0</v>
      </c>
      <c r="G37" s="84"/>
      <c r="H37" s="84">
        <f>IFERROR('A-Reason for Exit by RE'!H37/'A-Reason for Exit by RE'!$R$37,0)</f>
        <v>0</v>
      </c>
      <c r="I37" s="84"/>
      <c r="J37" s="84">
        <f>IFERROR('A-Reason for Exit by RE'!J37/'A-Reason for Exit by RE'!$R$37,0)</f>
        <v>0</v>
      </c>
      <c r="K37" s="84"/>
      <c r="L37" s="84">
        <f>IFERROR('A-Reason for Exit by RE'!L37/'A-Reason for Exit by RE'!$R$37,0)</f>
        <v>0</v>
      </c>
      <c r="M37" s="84"/>
      <c r="N37" s="84">
        <f>IFERROR('A-Reason for Exit by RE'!N37/'A-Reason for Exit by RE'!$R$37,0)</f>
        <v>0</v>
      </c>
      <c r="O37" s="84"/>
      <c r="P37" s="84">
        <f>IFERROR('A-Reason for Exit by RE'!P37/'A-Reason for Exit by RE'!$R$37,0)</f>
        <v>0</v>
      </c>
      <c r="R37" s="99" t="str">
        <f>IFERROR(('A-Reason for Exit by RE'!D37+'A-Reason for Exit by RE'!F37+'A-Reason for Exit by RE'!H37+'A-Reason for Exit by RE'!J37+'A-Reason for Exit by RE'!L37+'A-Reason for Exit by RE'!N37+'A-Reason for Exit by RE'!P37)/'A-Reason for Exit by RE'!R37,"")</f>
        <v/>
      </c>
      <c r="T37"/>
    </row>
    <row r="38" spans="2:44" ht="15">
      <c r="D38" s="84"/>
      <c r="E38" s="84"/>
      <c r="F38" s="84"/>
      <c r="G38" s="84"/>
      <c r="H38" s="84"/>
      <c r="I38" s="84"/>
      <c r="J38" s="84"/>
      <c r="K38" s="84"/>
      <c r="L38" s="84"/>
      <c r="M38" s="84"/>
      <c r="N38" s="84"/>
      <c r="O38" s="84"/>
      <c r="P38" s="84"/>
      <c r="R38" s="99"/>
      <c r="T38"/>
    </row>
    <row r="39" spans="2:44" ht="15" customHeight="1">
      <c r="B39" s="1" t="s">
        <v>96</v>
      </c>
      <c r="C39" t="s">
        <v>127</v>
      </c>
      <c r="D39" s="84">
        <f>IFERROR('A-Reason for Exit by RE'!D39/'A-Reason for Exit by RE'!$R$39,0)</f>
        <v>0</v>
      </c>
      <c r="E39" s="84"/>
      <c r="F39" s="84">
        <f>IFERROR('A-Reason for Exit by RE'!F39/'A-Reason for Exit by RE'!$R$39,0)</f>
        <v>0</v>
      </c>
      <c r="G39" s="84"/>
      <c r="H39" s="84">
        <f>IFERROR('A-Reason for Exit by RE'!H39/'A-Reason for Exit by RE'!$R$39,0)</f>
        <v>0</v>
      </c>
      <c r="I39" s="84"/>
      <c r="J39" s="84">
        <f>IFERROR('A-Reason for Exit by RE'!J39/'A-Reason for Exit by RE'!$R$39,0)</f>
        <v>0</v>
      </c>
      <c r="K39" s="84"/>
      <c r="L39" s="84">
        <f>IFERROR('A-Reason for Exit by RE'!L39/'A-Reason for Exit by RE'!$R$39,0)</f>
        <v>0</v>
      </c>
      <c r="M39" s="84"/>
      <c r="N39" s="84">
        <f>IFERROR('A-Reason for Exit by RE'!N39/'A-Reason for Exit by RE'!$R$39,0)</f>
        <v>0</v>
      </c>
      <c r="O39" s="84"/>
      <c r="P39" s="84">
        <f>IFERROR('A-Reason for Exit by RE'!P39/'A-Reason for Exit by RE'!$R$39,0)</f>
        <v>0</v>
      </c>
      <c r="R39" s="99" t="str">
        <f>IFERROR(('A-Reason for Exit by RE'!D39+'A-Reason for Exit by RE'!F39+'A-Reason for Exit by RE'!H39+'A-Reason for Exit by RE'!J39+'A-Reason for Exit by RE'!L39+'A-Reason for Exit by RE'!N39+'A-Reason for Exit by RE'!P39)/'A-Reason for Exit by RE'!R39,"")</f>
        <v/>
      </c>
      <c r="T39"/>
    </row>
    <row r="40" spans="2:44" ht="15.75" customHeight="1">
      <c r="B40"/>
      <c r="D40" s="84"/>
      <c r="E40" s="84"/>
      <c r="F40" s="84"/>
      <c r="G40" s="84"/>
      <c r="H40" s="84"/>
      <c r="I40" s="84"/>
      <c r="J40" s="84"/>
      <c r="K40" s="84"/>
      <c r="L40" s="84"/>
      <c r="M40" s="84"/>
      <c r="N40" s="84"/>
      <c r="O40" s="84"/>
      <c r="P40" s="84"/>
      <c r="R40" s="99"/>
      <c r="T40"/>
    </row>
    <row r="41" spans="2:44" ht="15" customHeight="1">
      <c r="B41" s="1" t="s">
        <v>99</v>
      </c>
      <c r="C41" t="s">
        <v>128</v>
      </c>
      <c r="D41" s="84">
        <f>IFERROR('A-Reason for Exit by RE'!D41/'A-Reason for Exit by RE'!$R$41,0)</f>
        <v>0</v>
      </c>
      <c r="E41" s="84"/>
      <c r="F41" s="84">
        <f>IFERROR('A-Reason for Exit by RE'!F41/'A-Reason for Exit by RE'!$R$41,0)</f>
        <v>0</v>
      </c>
      <c r="G41" s="84"/>
      <c r="H41" s="84">
        <f>IFERROR('A-Reason for Exit by RE'!H41/'A-Reason for Exit by RE'!$R$41,0)</f>
        <v>0</v>
      </c>
      <c r="I41" s="84"/>
      <c r="J41" s="84">
        <f>IFERROR('A-Reason for Exit by RE'!J41/'A-Reason for Exit by RE'!$R$41,0)</f>
        <v>0</v>
      </c>
      <c r="K41" s="84"/>
      <c r="L41" s="84">
        <f>IFERROR('A-Reason for Exit by RE'!L41/'A-Reason for Exit by RE'!$R$41,0)</f>
        <v>0</v>
      </c>
      <c r="M41" s="84"/>
      <c r="N41" s="84">
        <f>IFERROR('A-Reason for Exit by RE'!N41/'A-Reason for Exit by RE'!$R$41,0)</f>
        <v>0</v>
      </c>
      <c r="O41" s="84"/>
      <c r="P41" s="84">
        <f>IFERROR('A-Reason for Exit by RE'!P41/'A-Reason for Exit by RE'!$R$41,0)</f>
        <v>0</v>
      </c>
      <c r="R41" s="99" t="str">
        <f>IFERROR(('A-Reason for Exit by RE'!D41+'A-Reason for Exit by RE'!F41+'A-Reason for Exit by RE'!H41+'A-Reason for Exit by RE'!J41+'A-Reason for Exit by RE'!L41+'A-Reason for Exit by RE'!N41+'A-Reason for Exit by RE'!P41)/'A-Reason for Exit by RE'!R41,"")</f>
        <v/>
      </c>
      <c r="T41"/>
    </row>
    <row r="42" spans="2:44" ht="15" customHeight="1">
      <c r="B42"/>
      <c r="D42" s="84"/>
      <c r="E42" s="84"/>
      <c r="F42" s="84"/>
      <c r="G42" s="84"/>
      <c r="H42" s="84"/>
      <c r="I42" s="84"/>
      <c r="J42" s="84"/>
      <c r="K42" s="84"/>
      <c r="L42" s="84"/>
      <c r="M42" s="84"/>
      <c r="N42" s="84"/>
      <c r="O42" s="84"/>
      <c r="P42" s="84"/>
      <c r="R42" s="99"/>
      <c r="T42"/>
    </row>
    <row r="43" spans="2:44" ht="15" customHeight="1">
      <c r="B43" s="1" t="s">
        <v>102</v>
      </c>
      <c r="C43" t="s">
        <v>129</v>
      </c>
      <c r="D43" s="84">
        <f>IFERROR('A-Reason for Exit by RE'!D43/'A-Reason for Exit by RE'!$R$43,0)</f>
        <v>0</v>
      </c>
      <c r="E43" s="84"/>
      <c r="F43" s="84">
        <f>IFERROR('A-Reason for Exit by RE'!F43/'A-Reason for Exit by RE'!$R$43,0)</f>
        <v>0</v>
      </c>
      <c r="G43" s="84"/>
      <c r="H43" s="84">
        <f>IFERROR('A-Reason for Exit by RE'!H43/'A-Reason for Exit by RE'!$R$43,0)</f>
        <v>0</v>
      </c>
      <c r="I43" s="84"/>
      <c r="J43" s="84">
        <f>IFERROR('A-Reason for Exit by RE'!J43/'A-Reason for Exit by RE'!$R$43,0)</f>
        <v>0</v>
      </c>
      <c r="K43" s="84"/>
      <c r="L43" s="84">
        <f>IFERROR('A-Reason for Exit by RE'!L43/'A-Reason for Exit by RE'!$R$43,0)</f>
        <v>0</v>
      </c>
      <c r="M43" s="84"/>
      <c r="N43" s="84">
        <f>IFERROR('A-Reason for Exit by RE'!N43/'A-Reason for Exit by RE'!$R$43,0)</f>
        <v>0</v>
      </c>
      <c r="O43" s="84"/>
      <c r="P43" s="84">
        <f>IFERROR('A-Reason for Exit by RE'!P43/'A-Reason for Exit by RE'!$R$43,0)</f>
        <v>0</v>
      </c>
      <c r="R43" s="99" t="str">
        <f>IFERROR(('A-Reason for Exit by RE'!D43+'A-Reason for Exit by RE'!F43+'A-Reason for Exit by RE'!H43+'A-Reason for Exit by RE'!J43+'A-Reason for Exit by RE'!L43+'A-Reason for Exit by RE'!N43+'A-Reason for Exit by RE'!P43)/'A-Reason for Exit by RE'!R43,"")</f>
        <v/>
      </c>
      <c r="T43"/>
    </row>
    <row r="44" spans="2:44" ht="15" customHeight="1">
      <c r="D44"/>
      <c r="E44"/>
      <c r="F44"/>
      <c r="G44"/>
      <c r="H44"/>
      <c r="R44" s="99"/>
      <c r="T44"/>
    </row>
    <row r="45" spans="2:44" ht="15" customHeight="1">
      <c r="B45" s="64" t="s">
        <v>104</v>
      </c>
      <c r="C45" s="10"/>
      <c r="D45" s="98" t="str">
        <f>IFERROR('A-Reason for Exit by RE'!D45/'A-Reason for Exit by RE'!$R$45,"")</f>
        <v/>
      </c>
      <c r="E45" s="98"/>
      <c r="F45" s="98" t="str">
        <f>IFERROR('A-Reason for Exit by RE'!F45/'A-Reason for Exit by RE'!$R$45,"")</f>
        <v/>
      </c>
      <c r="G45" s="98"/>
      <c r="H45" s="98" t="str">
        <f>IFERROR('A-Reason for Exit by RE'!H45/'A-Reason for Exit by RE'!$R$45,"")</f>
        <v/>
      </c>
      <c r="I45" s="98"/>
      <c r="J45" s="98" t="str">
        <f>IFERROR('A-Reason for Exit by RE'!J45/'A-Reason for Exit by RE'!$R$45,"")</f>
        <v/>
      </c>
      <c r="K45" s="98"/>
      <c r="L45" s="98" t="str">
        <f>IFERROR('A-Reason for Exit by RE'!L45/'A-Reason for Exit by RE'!$R$45,"")</f>
        <v/>
      </c>
      <c r="M45" s="98"/>
      <c r="N45" s="98" t="str">
        <f>IFERROR('A-Reason for Exit by RE'!N45/'A-Reason for Exit by RE'!$R$45,"")</f>
        <v/>
      </c>
      <c r="O45" s="98"/>
      <c r="P45" s="98" t="str">
        <f>IFERROR('A-Reason for Exit by RE'!P45/'A-Reason for Exit by RE'!$R$45,"")</f>
        <v/>
      </c>
      <c r="Q45" s="76"/>
      <c r="R45" s="98" t="str">
        <f>IFERROR(('A-Reason for Exit by RE'!D45+'A-Reason for Exit by RE'!F45+'A-Reason for Exit by RE'!H45+'A-Reason for Exit by RE'!J45+'A-Reason for Exit by RE'!L45+'A-Reason for Exit by RE'!N45+'A-Reason for Exit by RE'!P45)/'A-Reason for Exit by RE'!$R$45,"")</f>
        <v/>
      </c>
      <c r="T45"/>
    </row>
    <row r="46" spans="2:44" ht="15" customHeight="1">
      <c r="D46"/>
      <c r="E46"/>
      <c r="F46"/>
      <c r="G46"/>
      <c r="H46"/>
      <c r="R46" s="8"/>
      <c r="T46"/>
    </row>
    <row r="47" spans="2:44" ht="14.65" customHeight="1">
      <c r="D47"/>
      <c r="E47"/>
      <c r="F47"/>
      <c r="G47"/>
      <c r="H47"/>
      <c r="T47"/>
    </row>
    <row r="48" spans="2:44" ht="15" hidden="1">
      <c r="B48"/>
      <c r="D48"/>
      <c r="E48"/>
      <c r="F48"/>
      <c r="G48"/>
      <c r="H48"/>
      <c r="T48"/>
    </row>
    <row r="49" customFormat="1" ht="15" hidden="1"/>
    <row r="50" customFormat="1" ht="14.65" hidden="1" customHeight="1"/>
    <row r="51" customFormat="1" ht="15" hidden="1"/>
    <row r="52" customFormat="1" ht="15" hidden="1"/>
    <row r="53" customFormat="1" ht="15" hidden="1"/>
    <row r="54" customFormat="1" ht="20.65" hidden="1" customHeight="1"/>
    <row r="55" customFormat="1" ht="15" hidden="1"/>
    <row r="56" customFormat="1" ht="15" hidden="1"/>
  </sheetData>
  <sheetProtection sheet="1" objects="1" scenarios="1" selectLockedCells="1"/>
  <mergeCells count="20">
    <mergeCell ref="R17:R18"/>
    <mergeCell ref="P14:P15"/>
    <mergeCell ref="L14:L15"/>
    <mergeCell ref="N14:N15"/>
    <mergeCell ref="J17:J18"/>
    <mergeCell ref="J14:J15"/>
    <mergeCell ref="C17:C18"/>
    <mergeCell ref="D17:D18"/>
    <mergeCell ref="F17:F18"/>
    <mergeCell ref="H17:H18"/>
    <mergeCell ref="B6:P6"/>
    <mergeCell ref="L17:L18"/>
    <mergeCell ref="N17:N18"/>
    <mergeCell ref="P17:P18"/>
    <mergeCell ref="B14:B15"/>
    <mergeCell ref="C14:C15"/>
    <mergeCell ref="D14:D15"/>
    <mergeCell ref="F14:F15"/>
    <mergeCell ref="H14:H15"/>
    <mergeCell ref="B17:B18"/>
  </mergeCells>
  <conditionalFormatting sqref="B27:R27">
    <cfRule type="expression" dxfId="39" priority="1">
      <formula>$W$24="NO"</formula>
    </cfRule>
  </conditionalFormatting>
  <pageMargins left="0.25" right="0.25" top="0.75" bottom="0.75" header="0.3" footer="0.3"/>
  <pageSetup scale="70" orientation="landscape" horizontalDpi="4294967293" vertic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DC4E2-6764-4D3B-919E-AD140950143D}">
  <sheetPr codeName="Sheet12">
    <tabColor theme="9" tint="0.59999389629810485"/>
    <pageSetUpPr fitToPage="1"/>
  </sheetPr>
  <dimension ref="A1:AU55"/>
  <sheetViews>
    <sheetView showGridLines="0" zoomScaleNormal="100" workbookViewId="0">
      <selection activeCell="D14" sqref="D14"/>
    </sheetView>
  </sheetViews>
  <sheetFormatPr defaultColWidth="0" defaultRowHeight="16.149999999999999" customHeight="1" zeroHeight="1"/>
  <cols>
    <col min="1" max="1" width="5.7109375" customWidth="1"/>
    <col min="2" max="2" width="8.7109375" style="3" customWidth="1"/>
    <col min="3" max="3" width="70.5703125" customWidth="1"/>
    <col min="4" max="4" width="14.7109375" style="2" customWidth="1"/>
    <col min="5" max="5" width="1.5703125" style="2" customWidth="1"/>
    <col min="6" max="6" width="15.7109375" style="2" customWidth="1"/>
    <col min="7" max="7" width="1.42578125" style="2" customWidth="1"/>
    <col min="8" max="8" width="10.42578125" customWidth="1"/>
    <col min="9" max="9" width="11.140625" customWidth="1"/>
    <col min="10" max="10" width="2.5703125" customWidth="1"/>
    <col min="11" max="11" width="4" style="38" customWidth="1"/>
    <col min="12" max="20" width="10.85546875" customWidth="1"/>
    <col min="21" max="21" width="20.5703125" customWidth="1"/>
    <col min="22" max="22" width="5.5703125" customWidth="1"/>
    <col min="23" max="25" width="8.7109375" hidden="1" customWidth="1"/>
    <col min="26" max="34" width="3" hidden="1" customWidth="1"/>
    <col min="35" max="35" width="8.7109375" hidden="1" customWidth="1"/>
    <col min="36" max="36" width="6.5703125" hidden="1" customWidth="1"/>
    <col min="37" max="37" width="8.7109375" hidden="1" customWidth="1"/>
    <col min="38" max="38" width="11.140625" hidden="1" customWidth="1"/>
    <col min="39" max="39" width="8.7109375" hidden="1" customWidth="1"/>
    <col min="40" max="40" width="13.140625" hidden="1" customWidth="1"/>
    <col min="41" max="41" width="16.5703125" hidden="1" customWidth="1"/>
    <col min="42" max="44" width="8.7109375" hidden="1" customWidth="1"/>
    <col min="45" max="45" width="13.5703125" hidden="1" customWidth="1"/>
    <col min="46" max="46" width="8.7109375" hidden="1" customWidth="1"/>
    <col min="47" max="47" width="11.42578125" hidden="1" customWidth="1"/>
    <col min="48" max="16384" width="8.7109375" hidden="1"/>
  </cols>
  <sheetData>
    <row r="1" spans="1:43" ht="15" customHeight="1">
      <c r="A1" s="13" t="s">
        <v>130</v>
      </c>
      <c r="B1"/>
      <c r="Y1" s="31" t="s">
        <v>74</v>
      </c>
      <c r="AA1" s="14"/>
      <c r="AB1" s="14"/>
      <c r="AC1" s="14"/>
      <c r="AD1" s="14"/>
      <c r="AE1" s="14"/>
      <c r="AF1" s="14"/>
      <c r="AG1" s="14"/>
      <c r="AH1" s="14"/>
      <c r="AI1" s="14"/>
    </row>
    <row r="2" spans="1:43" ht="18.75">
      <c r="A2" s="26" t="s">
        <v>131</v>
      </c>
      <c r="B2"/>
      <c r="Y2" s="33" t="str">
        <f>'A-% Exiting by RE '!W24</f>
        <v>NO</v>
      </c>
      <c r="AI2" t="s">
        <v>20</v>
      </c>
      <c r="AK2" s="31" t="s">
        <v>111</v>
      </c>
      <c r="AL2" s="31"/>
      <c r="AM2" s="31"/>
      <c r="AN2" s="31"/>
      <c r="AO2" s="31"/>
    </row>
    <row r="3" spans="1:43" ht="15.75" customHeight="1">
      <c r="A3" s="26"/>
      <c r="B3"/>
      <c r="D3" s="86" t="s">
        <v>22</v>
      </c>
      <c r="E3" s="86"/>
      <c r="F3" s="86" t="s">
        <v>23</v>
      </c>
      <c r="AK3" s="32"/>
      <c r="AL3" s="32"/>
    </row>
    <row r="4" spans="1:43" ht="15.75" customHeight="1">
      <c r="A4" s="26"/>
      <c r="B4" s="10" t="s">
        <v>24</v>
      </c>
      <c r="D4" s="87" t="str">
        <f>IFERROR(IF('A-Reason for Exit by RE'!D4&lt;&gt;"",'A-Reason for Exit by RE'!D4,""),"")</f>
        <v/>
      </c>
      <c r="E4" s="87"/>
      <c r="F4" s="87" t="str">
        <f>IFERROR(IF('A-Reason for Exit by RE'!F4&lt;&gt;"",'A-Reason for Exit by RE'!F4,""),"")</f>
        <v/>
      </c>
      <c r="AK4" s="34" t="str">
        <f>D4</f>
        <v/>
      </c>
      <c r="AL4" s="34" t="str">
        <f>F4</f>
        <v/>
      </c>
      <c r="AM4" s="66" t="e">
        <f>AL4-AK4</f>
        <v>#VALUE!</v>
      </c>
    </row>
    <row r="5" spans="1:43" ht="15.75">
      <c r="L5" s="28"/>
    </row>
    <row r="6" spans="1:43" ht="75" customHeight="1" thickBot="1">
      <c r="B6" s="209" t="s">
        <v>25</v>
      </c>
      <c r="C6" s="209"/>
      <c r="D6" s="209"/>
      <c r="E6" s="209"/>
      <c r="F6" s="209"/>
      <c r="G6" s="209"/>
      <c r="H6" s="209"/>
      <c r="I6" s="209"/>
      <c r="J6" s="209"/>
      <c r="K6" s="209"/>
      <c r="L6" s="209"/>
      <c r="M6" s="209"/>
      <c r="N6" s="10"/>
      <c r="O6" s="10"/>
      <c r="P6" s="10"/>
      <c r="AK6" s="31" t="s">
        <v>26</v>
      </c>
      <c r="AL6" s="31"/>
      <c r="AM6" s="31"/>
      <c r="AN6" s="31"/>
      <c r="AO6" s="31"/>
      <c r="AP6" s="31"/>
      <c r="AQ6" s="31"/>
    </row>
    <row r="7" spans="1:43" ht="5.65" hidden="1" customHeight="1">
      <c r="B7" s="70"/>
      <c r="C7" s="10"/>
      <c r="D7" s="9"/>
      <c r="E7" s="9"/>
      <c r="F7" s="9"/>
      <c r="G7" s="9"/>
      <c r="H7" s="10"/>
      <c r="I7" s="10"/>
      <c r="J7" s="10"/>
      <c r="L7" s="28"/>
      <c r="M7" s="10"/>
      <c r="N7" s="10"/>
      <c r="O7" s="10"/>
      <c r="P7" s="10"/>
      <c r="AK7" s="33">
        <f>IF(OR(D14="NA",D17="NA",D29="NA",D31="NA",D33="NA",D37="NA",D39="NA",D41="NA",D43="NA"),1,0)</f>
        <v>0</v>
      </c>
      <c r="AL7" s="33">
        <f>IF(OR(F14="NA",F17="NA",F29="NA",F31="NA",F33="NA",F37="NA",F39="NA",F41="NA",F43="NA"),1,0)</f>
        <v>0</v>
      </c>
      <c r="AM7" s="31">
        <f>SUM(AK7:AL7)</f>
        <v>0</v>
      </c>
    </row>
    <row r="8" spans="1:43" ht="5.65" hidden="1" customHeight="1">
      <c r="B8" s="70"/>
      <c r="C8" s="10"/>
      <c r="D8" s="9"/>
      <c r="E8" s="9"/>
      <c r="F8" s="9"/>
      <c r="G8" s="9"/>
      <c r="H8" s="10"/>
      <c r="I8" s="10"/>
      <c r="J8" s="10"/>
      <c r="L8" s="28"/>
      <c r="M8" s="10"/>
      <c r="N8" s="10"/>
      <c r="O8" s="10"/>
      <c r="P8" s="10"/>
    </row>
    <row r="9" spans="1:43" ht="5.65" hidden="1" customHeight="1" thickBot="1">
      <c r="B9"/>
      <c r="AK9" s="31" t="s">
        <v>27</v>
      </c>
      <c r="AL9" s="31"/>
      <c r="AM9" s="31"/>
      <c r="AN9" s="31"/>
      <c r="AO9" s="31"/>
      <c r="AP9" s="31"/>
      <c r="AQ9" s="31"/>
    </row>
    <row r="10" spans="1:43" ht="16.5" thickBot="1">
      <c r="B10" s="75" t="s">
        <v>28</v>
      </c>
      <c r="L10" s="211" t="s">
        <v>132</v>
      </c>
      <c r="M10" s="212"/>
      <c r="N10" s="212"/>
      <c r="O10" s="212"/>
      <c r="P10" s="212"/>
      <c r="Q10" s="212"/>
      <c r="R10" s="212"/>
      <c r="S10" s="212"/>
      <c r="T10" s="212"/>
      <c r="U10" s="213"/>
      <c r="AK10" s="33" t="b">
        <f>AND( ISTEXT(D14),D14&lt;&gt;"NA",D14&lt;&gt;"M")</f>
        <v>0</v>
      </c>
      <c r="AL10" s="33" t="b">
        <f>AND( ISTEXT(F14),F14&lt;&gt;"NA",F14&lt;&gt;"M")</f>
        <v>0</v>
      </c>
    </row>
    <row r="11" spans="1:43" ht="17.649999999999999" customHeight="1">
      <c r="B11"/>
      <c r="L11" s="214" t="s">
        <v>35</v>
      </c>
      <c r="M11" s="215"/>
      <c r="N11" s="215"/>
      <c r="O11" s="215"/>
      <c r="P11" s="215"/>
      <c r="Q11" s="215"/>
      <c r="R11" s="215"/>
      <c r="S11" s="215"/>
      <c r="T11" s="215"/>
      <c r="U11" s="216"/>
      <c r="AK11" s="33" t="b">
        <f>AND( ISTEXT(D17),D17&lt;&gt;"NA",D17&lt;&gt;"M")</f>
        <v>0</v>
      </c>
      <c r="AL11" s="33" t="b">
        <f>AND( ISTEXT(F17),F17&lt;&gt;"NA",F17&lt;&gt;"M")</f>
        <v>0</v>
      </c>
    </row>
    <row r="12" spans="1:43" ht="15" customHeight="1">
      <c r="B12"/>
      <c r="D12" s="78" t="s">
        <v>133</v>
      </c>
      <c r="F12" s="9" t="s">
        <v>134</v>
      </c>
      <c r="H12" s="10"/>
      <c r="I12" s="10"/>
      <c r="L12" s="217"/>
      <c r="M12" s="218"/>
      <c r="N12" s="218"/>
      <c r="O12" s="218"/>
      <c r="P12" s="218"/>
      <c r="Q12" s="218"/>
      <c r="R12" s="218"/>
      <c r="S12" s="218"/>
      <c r="T12" s="218"/>
      <c r="U12" s="219"/>
      <c r="AK12" s="21" t="b">
        <f>AND( ISTEXT(D27),D27&lt;&gt;"NA",D27&lt;&gt;"M")</f>
        <v>0</v>
      </c>
      <c r="AL12" s="21" t="b">
        <f>AND( ISTEXT(F27),F27&lt;&gt;"NA",F27&lt;&gt;"M")</f>
        <v>0</v>
      </c>
    </row>
    <row r="13" spans="1:43" ht="15" customHeight="1">
      <c r="B13" s="10" t="s">
        <v>43</v>
      </c>
      <c r="D13" s="2" t="s">
        <v>135</v>
      </c>
      <c r="E13" s="9"/>
      <c r="F13" s="2" t="s">
        <v>136</v>
      </c>
      <c r="G13" s="9"/>
      <c r="H13" s="9" t="s">
        <v>51</v>
      </c>
      <c r="I13" s="9" t="s">
        <v>52</v>
      </c>
      <c r="K13" s="80"/>
      <c r="L13" s="220"/>
      <c r="M13" s="221"/>
      <c r="N13" s="221"/>
      <c r="O13" s="221"/>
      <c r="P13" s="221"/>
      <c r="Q13" s="221"/>
      <c r="R13" s="221"/>
      <c r="S13" s="221"/>
      <c r="T13" s="221"/>
      <c r="U13" s="222"/>
      <c r="Y13" s="31" t="s">
        <v>137</v>
      </c>
      <c r="AK13" s="33" t="b">
        <f>AND( ISTEXT(D29),D29&lt;&gt;"NA",D29&lt;&gt;"M")</f>
        <v>0</v>
      </c>
      <c r="AL13" s="33" t="b">
        <f>AND( ISTEXT(F29),F29&lt;&gt;"NA",F29&lt;&gt;"M")</f>
        <v>0</v>
      </c>
    </row>
    <row r="14" spans="1:43" ht="15" customHeight="1">
      <c r="B14" s="231" t="s">
        <v>54</v>
      </c>
      <c r="C14" s="229" t="s">
        <v>55</v>
      </c>
      <c r="D14" s="69"/>
      <c r="E14" s="183"/>
      <c r="F14" s="69"/>
      <c r="G14" s="6"/>
      <c r="H14" s="8" t="str">
        <f>IF(D14="","",IFERROR(SUM(SUBSTITUTE(SUBSTITUTE(LOWER(D14),"m",0),"M",0))+(SUBSTITUTE(SUBSTITUTE(LOWER(F14),"m",0),"M",0)),"ERROR"))</f>
        <v/>
      </c>
      <c r="I14" s="90" t="str">
        <f>IF(D14="","",IFERROR((D14+F14)/H14,""))</f>
        <v/>
      </c>
      <c r="K14" s="39" t="s">
        <v>56</v>
      </c>
      <c r="L14" s="245" t="s">
        <v>58</v>
      </c>
      <c r="M14" s="246"/>
      <c r="N14" s="246"/>
      <c r="O14" s="246"/>
      <c r="P14" s="246"/>
      <c r="Q14" s="246"/>
      <c r="R14" s="246"/>
      <c r="S14" s="246"/>
      <c r="T14" s="246"/>
      <c r="U14" s="247"/>
      <c r="Y14" s="33" t="str">
        <f>'A-Reason for Exit by RE'!R14</f>
        <v/>
      </c>
      <c r="AK14" s="33" t="b">
        <f>AND( ISTEXT(D31),D31&lt;&gt;"NA",D31&lt;&gt;"M")</f>
        <v>0</v>
      </c>
      <c r="AL14" s="33" t="b">
        <f>AND( ISTEXT(F31),F31&lt;&gt;"NA",F31&lt;&gt;"M")</f>
        <v>0</v>
      </c>
    </row>
    <row r="15" spans="1:43" ht="15" customHeight="1">
      <c r="B15" s="231"/>
      <c r="C15" s="229"/>
      <c r="D15" s="183"/>
      <c r="E15" s="183"/>
      <c r="F15" s="183"/>
      <c r="G15" s="6"/>
      <c r="H15" s="8"/>
      <c r="I15" s="90"/>
      <c r="K15" s="39" t="s">
        <v>56</v>
      </c>
      <c r="L15" s="245" t="s">
        <v>60</v>
      </c>
      <c r="M15" s="246"/>
      <c r="N15" s="246"/>
      <c r="O15" s="246"/>
      <c r="P15" s="246"/>
      <c r="Q15" s="246"/>
      <c r="R15" s="246"/>
      <c r="S15" s="246"/>
      <c r="T15" s="246"/>
      <c r="U15" s="247"/>
      <c r="AK15" s="33" t="b">
        <f>AND( ISTEXT(D33),D33&lt;&gt;"NA",D33&lt;&gt;"M")</f>
        <v>0</v>
      </c>
      <c r="AL15" s="33" t="b">
        <f>AND( ISTEXT(F33),F33&lt;&gt;"NA",F33&lt;&gt;"M")</f>
        <v>0</v>
      </c>
    </row>
    <row r="16" spans="1:43" ht="15" customHeight="1">
      <c r="B16" s="10" t="s">
        <v>59</v>
      </c>
      <c r="D16" s="183"/>
      <c r="E16" s="183"/>
      <c r="F16" s="183"/>
      <c r="G16" s="6"/>
      <c r="H16" s="8"/>
      <c r="I16" s="90"/>
      <c r="K16" s="40" t="s">
        <v>56</v>
      </c>
      <c r="L16" s="245" t="s">
        <v>63</v>
      </c>
      <c r="M16" s="246"/>
      <c r="N16" s="246"/>
      <c r="O16" s="246"/>
      <c r="P16" s="246"/>
      <c r="Q16" s="246"/>
      <c r="R16" s="246"/>
      <c r="S16" s="246"/>
      <c r="T16" s="246"/>
      <c r="U16" s="247"/>
      <c r="AK16" s="33" t="b">
        <f>AND( ISTEXT(D37),D37&lt;&gt;"NA",D37&lt;&gt;"M")</f>
        <v>0</v>
      </c>
      <c r="AL16" s="33" t="b">
        <f>AND( ISTEXT(F37),F37&lt;&gt;"NA",F37&lt;&gt;"M")</f>
        <v>0</v>
      </c>
    </row>
    <row r="17" spans="2:41" ht="15" customHeight="1">
      <c r="B17" s="231" t="s">
        <v>61</v>
      </c>
      <c r="C17" s="229" t="s">
        <v>62</v>
      </c>
      <c r="D17" s="69"/>
      <c r="E17" s="183"/>
      <c r="F17" s="69"/>
      <c r="G17" s="6"/>
      <c r="H17" s="8" t="str">
        <f t="shared" ref="H17:H43" si="0">IF(D17="","",IFERROR(SUM(SUBSTITUTE(SUBSTITUTE(LOWER(D17),"m",0),"M",0))+(SUBSTITUTE(SUBSTITUTE(LOWER(F17),"m",0),"M",0)),"ERROR"))</f>
        <v/>
      </c>
      <c r="I17" s="90" t="str">
        <f t="shared" ref="I17:I45" si="1">IF(D17="","",IFERROR((D17+F17)/H17,""))</f>
        <v/>
      </c>
      <c r="K17" s="39" t="s">
        <v>56</v>
      </c>
      <c r="L17" s="226" t="s">
        <v>138</v>
      </c>
      <c r="M17" s="227"/>
      <c r="N17" s="227"/>
      <c r="O17" s="227"/>
      <c r="P17" s="227"/>
      <c r="Q17" s="227"/>
      <c r="R17" s="227"/>
      <c r="S17" s="227"/>
      <c r="T17" s="227"/>
      <c r="U17" s="228"/>
      <c r="Y17" s="33" t="str">
        <f>'A-Reason for Exit by RE'!R17</f>
        <v/>
      </c>
      <c r="AK17" s="33" t="b">
        <f>AND( ISTEXT(D39),D39&lt;&gt;"NA",D39&lt;&gt;"M")</f>
        <v>0</v>
      </c>
      <c r="AL17" s="33" t="b">
        <f>AND( ISTEXT(F39),F39&lt;&gt;"NA",F39&lt;&gt;"M")</f>
        <v>0</v>
      </c>
    </row>
    <row r="18" spans="2:41" ht="15" customHeight="1">
      <c r="B18" s="231"/>
      <c r="C18" s="229"/>
      <c r="D18" s="183"/>
      <c r="E18" s="183"/>
      <c r="F18" s="183"/>
      <c r="G18" s="6"/>
      <c r="H18" s="8"/>
      <c r="I18" s="90"/>
      <c r="K18" s="39" t="s">
        <v>56</v>
      </c>
      <c r="L18" s="248" t="str">
        <f>"•  There "&amp;$AO$46&amp;" "&amp;$AM$47&amp;$AN$46&amp;" blank "&amp;$AP$46&amp;" in Section B."</f>
        <v>•  There are 18 blank fields in Section B.</v>
      </c>
      <c r="M18" s="249"/>
      <c r="N18" s="249"/>
      <c r="O18" s="249"/>
      <c r="P18" s="249"/>
      <c r="Q18" s="249"/>
      <c r="R18" s="249"/>
      <c r="S18" s="249"/>
      <c r="T18" s="249"/>
      <c r="U18" s="250"/>
      <c r="AK18" s="33" t="b">
        <f>AND( ISTEXT(D41),D41&lt;&gt;"NA",D41&lt;&gt;"M")</f>
        <v>0</v>
      </c>
      <c r="AL18" s="33" t="b">
        <f>AND( ISTEXT(F41),F41&lt;&gt;"NA",F41&lt;&gt;"M")</f>
        <v>0</v>
      </c>
    </row>
    <row r="19" spans="2:41" ht="15" customHeight="1">
      <c r="B19"/>
      <c r="D19" s="8"/>
      <c r="E19" s="8"/>
      <c r="F19" s="8"/>
      <c r="G19"/>
      <c r="H19" s="8"/>
      <c r="I19" s="90"/>
      <c r="K19" s="40" t="s">
        <v>56</v>
      </c>
      <c r="L19" s="233" t="s">
        <v>67</v>
      </c>
      <c r="M19" s="234"/>
      <c r="N19" s="234"/>
      <c r="O19" s="234"/>
      <c r="P19" s="234"/>
      <c r="Q19" s="234"/>
      <c r="R19" s="234"/>
      <c r="S19" s="234"/>
      <c r="T19" s="234"/>
      <c r="U19" s="235"/>
      <c r="AK19" s="33" t="b">
        <f>AND( ISTEXT(D43),D43&lt;&gt;"NA",D43&lt;&gt;"M")</f>
        <v>0</v>
      </c>
      <c r="AL19" s="33" t="b">
        <f>AND( ISTEXT(F43),F43&lt;&gt;"NA",F43&lt;&gt;"M")</f>
        <v>0</v>
      </c>
    </row>
    <row r="20" spans="2:41" ht="15" customHeight="1">
      <c r="B20" s="4" t="s">
        <v>65</v>
      </c>
      <c r="C20" s="81" t="s">
        <v>66</v>
      </c>
      <c r="D20" s="27"/>
      <c r="E20" s="27"/>
      <c r="F20" s="27"/>
      <c r="G20" s="82"/>
      <c r="H20" s="8"/>
      <c r="I20" s="90"/>
      <c r="K20" s="40"/>
      <c r="L20" s="236" t="s">
        <v>69</v>
      </c>
      <c r="M20" s="237"/>
      <c r="N20" s="237"/>
      <c r="O20" s="237"/>
      <c r="P20" s="237"/>
      <c r="Q20" s="237"/>
      <c r="R20" s="237"/>
      <c r="S20" s="237"/>
      <c r="T20" s="237"/>
      <c r="U20" s="238"/>
      <c r="AK20" s="31">
        <f>COUNTIF(AK10:AK19,TRUE)</f>
        <v>0</v>
      </c>
      <c r="AL20" s="31">
        <f t="shared" ref="AL20" si="2">COUNTIF(AL10:AL19,TRUE)</f>
        <v>0</v>
      </c>
      <c r="AM20" s="31">
        <f>IF(Y2="YES",COUNTIF($AK$10:$AP$19,TRUE),COUNTIF($AK$10:$AP$11,TRUE)+COUNTIF($AK$13:$AP$19,TRUE))</f>
        <v>0</v>
      </c>
    </row>
    <row r="21" spans="2:41" ht="15" customHeight="1">
      <c r="B21"/>
      <c r="C21" s="27" t="s">
        <v>68</v>
      </c>
      <c r="D21" s="8"/>
      <c r="E21" s="8"/>
      <c r="F21" s="8"/>
      <c r="G21" s="7"/>
      <c r="H21" s="8"/>
      <c r="I21" s="90"/>
      <c r="K21" s="40"/>
      <c r="L21" s="239" t="s">
        <v>71</v>
      </c>
      <c r="M21" s="240"/>
      <c r="N21" s="240"/>
      <c r="O21" s="240"/>
      <c r="P21" s="240"/>
      <c r="Q21" s="240"/>
      <c r="R21" s="240"/>
      <c r="S21" s="240"/>
      <c r="T21" s="240"/>
      <c r="U21" s="241"/>
      <c r="AM21" s="14"/>
      <c r="AN21" s="14"/>
      <c r="AO21" s="14"/>
    </row>
    <row r="22" spans="2:41" ht="14.65" customHeight="1">
      <c r="B22"/>
      <c r="C22" s="27" t="s">
        <v>70</v>
      </c>
      <c r="D22" s="8"/>
      <c r="E22" s="8"/>
      <c r="F22" s="8"/>
      <c r="G22" s="7"/>
      <c r="H22" s="8"/>
      <c r="I22" s="90"/>
      <c r="K22" s="40"/>
      <c r="L22" s="236" t="s">
        <v>69</v>
      </c>
      <c r="M22" s="237"/>
      <c r="N22" s="237"/>
      <c r="O22" s="237"/>
      <c r="P22" s="237"/>
      <c r="Q22" s="237"/>
      <c r="R22" s="237"/>
      <c r="S22" s="237"/>
      <c r="T22" s="237"/>
      <c r="U22" s="238"/>
      <c r="AK22" s="31" t="s">
        <v>72</v>
      </c>
      <c r="AL22" s="31"/>
      <c r="AM22" s="68"/>
      <c r="AN22" s="14"/>
      <c r="AO22" s="14"/>
    </row>
    <row r="23" spans="2:41" ht="32.65" customHeight="1">
      <c r="B23"/>
      <c r="C23" s="180" t="str">
        <f>"services under Part C may continue to receive early intervention servicesunder Part C beyond age three?  "&amp;Y2</f>
        <v>services under Part C may continue to receive early intervention servicesunder Part C beyond age three?  NO</v>
      </c>
      <c r="D23" s="8"/>
      <c r="E23" s="8"/>
      <c r="F23" s="8"/>
      <c r="G23" s="7"/>
      <c r="H23" s="8"/>
      <c r="I23" s="90"/>
      <c r="K23" s="40" t="s">
        <v>56</v>
      </c>
      <c r="L23" s="226" t="s">
        <v>75</v>
      </c>
      <c r="M23" s="227"/>
      <c r="N23" s="227"/>
      <c r="O23" s="227"/>
      <c r="P23" s="227"/>
      <c r="Q23" s="227"/>
      <c r="R23" s="227"/>
      <c r="S23" s="227"/>
      <c r="T23" s="227"/>
      <c r="U23" s="228"/>
      <c r="AI23" s="31" t="s">
        <v>74</v>
      </c>
      <c r="AK23" s="33">
        <f>IF(ISNUMBER(FIND(".",D14)),1,0)</f>
        <v>0</v>
      </c>
      <c r="AL23" s="33">
        <f>IF(ISNUMBER(FIND(".",F14)),1,0)</f>
        <v>0</v>
      </c>
    </row>
    <row r="24" spans="2:41" ht="15" customHeight="1">
      <c r="B24"/>
      <c r="C24" s="27"/>
      <c r="D24" s="8"/>
      <c r="E24" s="8"/>
      <c r="F24" s="8"/>
      <c r="G24" s="7"/>
      <c r="H24" s="8"/>
      <c r="I24" s="90"/>
      <c r="K24" s="40"/>
      <c r="L24" s="233" t="s">
        <v>77</v>
      </c>
      <c r="M24" s="234"/>
      <c r="N24" s="234"/>
      <c r="O24" s="234"/>
      <c r="P24" s="234"/>
      <c r="Q24" s="234"/>
      <c r="R24" s="234"/>
      <c r="S24" s="234"/>
      <c r="T24" s="234"/>
      <c r="U24" s="235"/>
      <c r="AI24" s="33">
        <f>VALUE(AI26)</f>
        <v>2</v>
      </c>
      <c r="AK24" s="33">
        <f>IF(ISNUMBER(FIND(".",D17)),1,0)</f>
        <v>0</v>
      </c>
      <c r="AL24" s="33">
        <f>IF(ISNUMBER(FIND(".",F17)),1,0)</f>
        <v>0</v>
      </c>
    </row>
    <row r="25" spans="2:41" ht="15" customHeight="1">
      <c r="B25"/>
      <c r="C25" s="37"/>
      <c r="D25" s="153"/>
      <c r="E25" s="153"/>
      <c r="F25" s="153"/>
      <c r="G25" s="37"/>
      <c r="H25" s="8"/>
      <c r="I25" s="90"/>
      <c r="K25" s="83"/>
      <c r="L25" s="236" t="s">
        <v>69</v>
      </c>
      <c r="M25" s="237"/>
      <c r="N25" s="237"/>
      <c r="O25" s="237"/>
      <c r="P25" s="237"/>
      <c r="Q25" s="237"/>
      <c r="R25" s="237"/>
      <c r="S25" s="237"/>
      <c r="T25" s="237"/>
      <c r="U25" s="238"/>
      <c r="AI25" s="33"/>
      <c r="AK25" s="21">
        <f>IF(ISNUMBER(FIND(".",D27)),1,0)</f>
        <v>0</v>
      </c>
      <c r="AL25" s="21">
        <f>IF(ISNUMBER(FIND(".",F27)),1,0)</f>
        <v>0</v>
      </c>
    </row>
    <row r="26" spans="2:41" ht="15" customHeight="1">
      <c r="B26"/>
      <c r="D26" s="8"/>
      <c r="E26" s="8"/>
      <c r="F26" s="8"/>
      <c r="G26"/>
      <c r="H26" s="8"/>
      <c r="I26" s="90"/>
      <c r="K26" s="38" t="s">
        <v>56</v>
      </c>
      <c r="L26" s="242" t="s">
        <v>80</v>
      </c>
      <c r="M26" s="243"/>
      <c r="N26" s="243"/>
      <c r="O26" s="243"/>
      <c r="P26" s="243"/>
      <c r="Q26" s="243"/>
      <c r="R26" s="243"/>
      <c r="S26" s="243"/>
      <c r="T26" s="243"/>
      <c r="U26" s="244"/>
      <c r="AI26" s="33">
        <f>IFERROR(IF(Y2="YES",1,2),"")</f>
        <v>2</v>
      </c>
      <c r="AK26" s="33">
        <f>IF(ISNUMBER(FIND(".",D29)),1,0)</f>
        <v>0</v>
      </c>
      <c r="AL26" s="33">
        <f>IF(ISNUMBER(FIND(".",F29)),1,0)</f>
        <v>0</v>
      </c>
    </row>
    <row r="27" spans="2:41" ht="15" customHeight="1">
      <c r="B27" s="62" t="s">
        <v>78</v>
      </c>
      <c r="C27" s="63" t="s">
        <v>139</v>
      </c>
      <c r="D27" s="93"/>
      <c r="E27" s="8"/>
      <c r="F27" s="93"/>
      <c r="G27"/>
      <c r="H27" s="8" t="str">
        <f t="shared" si="0"/>
        <v/>
      </c>
      <c r="I27" s="90" t="str">
        <f t="shared" si="1"/>
        <v/>
      </c>
      <c r="K27" s="83"/>
      <c r="L27" s="236" t="s">
        <v>69</v>
      </c>
      <c r="M27" s="237"/>
      <c r="N27" s="237"/>
      <c r="O27" s="237"/>
      <c r="P27" s="237"/>
      <c r="Q27" s="237"/>
      <c r="R27" s="237"/>
      <c r="S27" s="237"/>
      <c r="T27" s="237"/>
      <c r="U27" s="238"/>
      <c r="Y27" t="str">
        <f>'A-Reason for Exit by RE'!R27</f>
        <v/>
      </c>
      <c r="AK27" s="33">
        <f>IF(ISNUMBER(FIND(".",D31)),1,0)</f>
        <v>0</v>
      </c>
      <c r="AL27" s="33">
        <f>IF(ISNUMBER(FIND(".",F31)),1,0)</f>
        <v>0</v>
      </c>
    </row>
    <row r="28" spans="2:41" ht="15" customHeight="1">
      <c r="B28" s="5"/>
      <c r="C28" s="63"/>
      <c r="D28" s="8"/>
      <c r="E28" s="8"/>
      <c r="F28" s="8"/>
      <c r="G28"/>
      <c r="H28" s="8"/>
      <c r="I28" s="90"/>
      <c r="K28" s="83"/>
      <c r="L28" s="233" t="s">
        <v>83</v>
      </c>
      <c r="M28" s="234"/>
      <c r="N28" s="234"/>
      <c r="O28" s="234"/>
      <c r="P28" s="234"/>
      <c r="Q28" s="234"/>
      <c r="R28" s="234"/>
      <c r="S28" s="234"/>
      <c r="T28" s="234"/>
      <c r="U28" s="235"/>
      <c r="AK28" s="33">
        <f>IF(ISNUMBER(FIND(".",D33)),1,0)</f>
        <v>0</v>
      </c>
      <c r="AL28" s="33">
        <f>IF(ISNUMBER(FIND(".",F33)),1,0)</f>
        <v>0</v>
      </c>
    </row>
    <row r="29" spans="2:41" ht="15" customHeight="1">
      <c r="B29" s="184" t="s">
        <v>81</v>
      </c>
      <c r="C29" t="s">
        <v>82</v>
      </c>
      <c r="D29" s="93"/>
      <c r="E29" s="8"/>
      <c r="F29" s="93"/>
      <c r="G29"/>
      <c r="H29" s="8" t="str">
        <f t="shared" si="0"/>
        <v/>
      </c>
      <c r="I29" s="90" t="str">
        <f t="shared" si="1"/>
        <v/>
      </c>
      <c r="K29" s="83" t="s">
        <v>56</v>
      </c>
      <c r="L29" s="236" t="s">
        <v>69</v>
      </c>
      <c r="M29" s="237"/>
      <c r="N29" s="237"/>
      <c r="O29" s="237"/>
      <c r="P29" s="237"/>
      <c r="Q29" s="237"/>
      <c r="R29" s="237"/>
      <c r="S29" s="237"/>
      <c r="T29" s="237"/>
      <c r="U29" s="238"/>
      <c r="Y29" s="33" t="str">
        <f>'A-Reason for Exit by RE'!R29</f>
        <v/>
      </c>
      <c r="AK29" s="33">
        <f>IF(ISNUMBER(FIND(".",D37)),1,0)</f>
        <v>0</v>
      </c>
      <c r="AL29" s="33">
        <f>IF(ISNUMBER(FIND(".",F37)),1,0)</f>
        <v>0</v>
      </c>
    </row>
    <row r="30" spans="2:41" ht="15" customHeight="1">
      <c r="B30" s="184"/>
      <c r="D30" s="8"/>
      <c r="E30" s="8"/>
      <c r="F30" s="8"/>
      <c r="H30" s="8"/>
      <c r="I30" s="90"/>
      <c r="K30" s="83" t="s">
        <v>56</v>
      </c>
      <c r="L30" s="233" t="s">
        <v>86</v>
      </c>
      <c r="M30" s="234"/>
      <c r="N30" s="234"/>
      <c r="O30" s="234"/>
      <c r="P30" s="234"/>
      <c r="Q30" s="234"/>
      <c r="R30" s="234"/>
      <c r="S30" s="234"/>
      <c r="T30" s="234"/>
      <c r="U30" s="235"/>
      <c r="AK30" s="33">
        <f>IF(ISNUMBER(FIND(".",D39)),1,0)</f>
        <v>0</v>
      </c>
      <c r="AL30" s="33">
        <f>IF(ISNUMBER(FIND(".",F39)),1,0)</f>
        <v>0</v>
      </c>
    </row>
    <row r="31" spans="2:41" ht="15" customHeight="1">
      <c r="B31" s="61" t="s">
        <v>84</v>
      </c>
      <c r="C31" t="s">
        <v>85</v>
      </c>
      <c r="D31" s="93"/>
      <c r="E31" s="8"/>
      <c r="F31" s="93"/>
      <c r="G31"/>
      <c r="H31" s="8" t="str">
        <f t="shared" si="0"/>
        <v/>
      </c>
      <c r="I31" s="90" t="str">
        <f t="shared" si="1"/>
        <v/>
      </c>
      <c r="K31" s="83"/>
      <c r="L31" s="236" t="s">
        <v>69</v>
      </c>
      <c r="M31" s="237"/>
      <c r="N31" s="237"/>
      <c r="O31" s="237"/>
      <c r="P31" s="237"/>
      <c r="Q31" s="237"/>
      <c r="R31" s="237"/>
      <c r="S31" s="237"/>
      <c r="T31" s="237"/>
      <c r="U31" s="238"/>
      <c r="Y31" s="33" t="str">
        <f>'A-Reason for Exit by RE'!R31</f>
        <v/>
      </c>
      <c r="AK31" s="33">
        <f>IF(ISNUMBER(FIND(".",D41)),1,0)</f>
        <v>0</v>
      </c>
      <c r="AL31" s="33">
        <f>IF(ISNUMBER(FIND(".",F41)),1,0)</f>
        <v>0</v>
      </c>
    </row>
    <row r="32" spans="2:41" ht="15" customHeight="1">
      <c r="C32" s="7"/>
      <c r="D32" s="8"/>
      <c r="E32" s="8"/>
      <c r="F32" s="8"/>
      <c r="G32" s="7"/>
      <c r="H32" s="8"/>
      <c r="I32" s="90"/>
      <c r="K32" s="83"/>
      <c r="L32" s="233" t="s">
        <v>89</v>
      </c>
      <c r="M32" s="234"/>
      <c r="N32" s="234"/>
      <c r="O32" s="234"/>
      <c r="P32" s="234"/>
      <c r="Q32" s="234"/>
      <c r="R32" s="234"/>
      <c r="S32" s="234"/>
      <c r="T32" s="234"/>
      <c r="U32" s="235"/>
      <c r="AK32" s="33">
        <f>IF(ISNUMBER(FIND(".",D43)),1,0)</f>
        <v>0</v>
      </c>
      <c r="AL32" s="33">
        <f>IF(ISNUMBER(FIND(".",F43)),1,0)</f>
        <v>0</v>
      </c>
    </row>
    <row r="33" spans="2:42" ht="15" customHeight="1">
      <c r="B33" s="184" t="s">
        <v>87</v>
      </c>
      <c r="C33" s="7" t="s">
        <v>88</v>
      </c>
      <c r="D33" s="93"/>
      <c r="E33" s="8"/>
      <c r="F33" s="93"/>
      <c r="G33"/>
      <c r="H33" s="8" t="str">
        <f t="shared" si="0"/>
        <v/>
      </c>
      <c r="I33" s="90" t="str">
        <f t="shared" si="1"/>
        <v/>
      </c>
      <c r="K33" s="83"/>
      <c r="L33" s="236" t="s">
        <v>69</v>
      </c>
      <c r="M33" s="237"/>
      <c r="N33" s="237"/>
      <c r="O33" s="237"/>
      <c r="P33" s="237"/>
      <c r="Q33" s="237"/>
      <c r="R33" s="237"/>
      <c r="S33" s="237"/>
      <c r="T33" s="237"/>
      <c r="U33" s="238"/>
      <c r="Y33" s="33" t="str">
        <f>'A-Reason for Exit by RE'!R33</f>
        <v/>
      </c>
      <c r="AK33" s="31">
        <f>SUM(AK23:AK32)</f>
        <v>0</v>
      </c>
      <c r="AL33" s="31">
        <f>SUM(AL23:AL32)</f>
        <v>0</v>
      </c>
      <c r="AM33" s="31">
        <f>SUM(AK33:AL33)</f>
        <v>0</v>
      </c>
    </row>
    <row r="34" spans="2:42" ht="15.75" customHeight="1">
      <c r="D34" s="8"/>
      <c r="E34" s="8"/>
      <c r="F34" s="8"/>
      <c r="G34"/>
      <c r="H34" s="8"/>
      <c r="I34" s="90"/>
      <c r="K34"/>
      <c r="L34" s="233" t="s">
        <v>91</v>
      </c>
      <c r="M34" s="234"/>
      <c r="N34" s="234"/>
      <c r="O34" s="234"/>
      <c r="P34" s="234"/>
      <c r="Q34" s="234"/>
      <c r="R34" s="234"/>
      <c r="S34" s="234"/>
      <c r="T34" s="234"/>
      <c r="U34" s="235"/>
    </row>
    <row r="35" spans="2:42" ht="15.75" customHeight="1">
      <c r="B35" s="64" t="s">
        <v>90</v>
      </c>
      <c r="D35" s="8"/>
      <c r="E35" s="8"/>
      <c r="F35" s="8"/>
      <c r="G35"/>
      <c r="H35" s="8"/>
      <c r="I35" s="90"/>
      <c r="K35"/>
      <c r="L35" s="236" t="s">
        <v>69</v>
      </c>
      <c r="M35" s="237"/>
      <c r="N35" s="237"/>
      <c r="O35" s="237"/>
      <c r="P35" s="237"/>
      <c r="Q35" s="237"/>
      <c r="R35" s="237"/>
      <c r="S35" s="237"/>
      <c r="T35" s="237"/>
      <c r="U35" s="238"/>
      <c r="AK35" s="31" t="s">
        <v>92</v>
      </c>
      <c r="AL35" s="31"/>
    </row>
    <row r="36" spans="2:42" ht="15.75" customHeight="1">
      <c r="D36" s="8"/>
      <c r="E36" s="8"/>
      <c r="F36" s="8"/>
      <c r="G36"/>
      <c r="H36" s="8"/>
      <c r="I36" s="90"/>
      <c r="K36"/>
      <c r="L36" s="233" t="s">
        <v>95</v>
      </c>
      <c r="M36" s="234"/>
      <c r="N36" s="234"/>
      <c r="O36" s="234"/>
      <c r="P36" s="234"/>
      <c r="Q36" s="234"/>
      <c r="R36" s="234"/>
      <c r="S36" s="234"/>
      <c r="T36" s="234"/>
      <c r="U36" s="235"/>
      <c r="AK36" s="33">
        <f>IF(ISBLANK(D14),1,0)</f>
        <v>1</v>
      </c>
      <c r="AL36" s="33">
        <f>IF(ISBLANK(F14),1,0)</f>
        <v>1</v>
      </c>
    </row>
    <row r="37" spans="2:42" ht="15.75" customHeight="1">
      <c r="B37" s="184" t="s">
        <v>93</v>
      </c>
      <c r="C37" t="s">
        <v>94</v>
      </c>
      <c r="D37" s="93"/>
      <c r="E37" s="8"/>
      <c r="F37" s="93"/>
      <c r="G37"/>
      <c r="H37" s="8" t="str">
        <f t="shared" si="0"/>
        <v/>
      </c>
      <c r="I37" s="90" t="str">
        <f t="shared" si="1"/>
        <v/>
      </c>
      <c r="K37"/>
      <c r="L37" s="236" t="s">
        <v>69</v>
      </c>
      <c r="M37" s="237"/>
      <c r="N37" s="237"/>
      <c r="O37" s="237"/>
      <c r="P37" s="237"/>
      <c r="Q37" s="237"/>
      <c r="R37" s="237"/>
      <c r="S37" s="237"/>
      <c r="T37" s="237"/>
      <c r="U37" s="238"/>
      <c r="Y37" s="33" t="str">
        <f>'A-Reason for Exit by RE'!R37</f>
        <v/>
      </c>
      <c r="AK37" s="33">
        <f>IF(ISBLANK(D17),1,0)</f>
        <v>1</v>
      </c>
      <c r="AL37" s="33">
        <f>IF(ISBLANK(F17),1,0)</f>
        <v>1</v>
      </c>
    </row>
    <row r="38" spans="2:42" ht="15">
      <c r="D38" s="8"/>
      <c r="E38" s="8"/>
      <c r="F38" s="8"/>
      <c r="G38"/>
      <c r="H38" s="8"/>
      <c r="I38" s="90"/>
      <c r="K38"/>
      <c r="L38" s="233" t="s">
        <v>98</v>
      </c>
      <c r="M38" s="234"/>
      <c r="N38" s="234"/>
      <c r="O38" s="234"/>
      <c r="P38" s="234"/>
      <c r="Q38" s="234"/>
      <c r="R38" s="234"/>
      <c r="S38" s="234"/>
      <c r="T38" s="234"/>
      <c r="U38" s="235"/>
      <c r="AK38" s="21">
        <f>IF(ISBLANK(D27),1,0)</f>
        <v>1</v>
      </c>
      <c r="AL38" s="21">
        <f>IF(ISBLANK(F27),1,0)</f>
        <v>1</v>
      </c>
    </row>
    <row r="39" spans="2:42" ht="15" customHeight="1">
      <c r="B39" s="1" t="s">
        <v>96</v>
      </c>
      <c r="C39" t="s">
        <v>97</v>
      </c>
      <c r="D39" s="93"/>
      <c r="E39" s="8"/>
      <c r="F39" s="93"/>
      <c r="G39"/>
      <c r="H39" s="8" t="str">
        <f t="shared" si="0"/>
        <v/>
      </c>
      <c r="I39" s="90" t="str">
        <f t="shared" si="1"/>
        <v/>
      </c>
      <c r="K39"/>
      <c r="L39" s="236" t="s">
        <v>69</v>
      </c>
      <c r="M39" s="237"/>
      <c r="N39" s="237"/>
      <c r="O39" s="237"/>
      <c r="P39" s="237"/>
      <c r="Q39" s="237"/>
      <c r="R39" s="237"/>
      <c r="S39" s="237"/>
      <c r="T39" s="237"/>
      <c r="U39" s="238"/>
      <c r="Y39" s="33" t="str">
        <f>'A-Reason for Exit by RE'!R39</f>
        <v/>
      </c>
      <c r="AK39" s="33">
        <f>IF(ISBLANK(D29),1,0)</f>
        <v>1</v>
      </c>
      <c r="AL39" s="33">
        <f>IF(ISBLANK(F29),1,0)</f>
        <v>1</v>
      </c>
    </row>
    <row r="40" spans="2:42" ht="15.75" customHeight="1">
      <c r="B40" s="1"/>
      <c r="D40" s="8"/>
      <c r="E40" s="8"/>
      <c r="F40" s="8"/>
      <c r="G40"/>
      <c r="H40" s="8"/>
      <c r="I40" s="90"/>
      <c r="K40"/>
      <c r="L40" s="185" t="s">
        <v>140</v>
      </c>
      <c r="M40" s="186"/>
      <c r="N40" s="186"/>
      <c r="O40" s="186"/>
      <c r="P40" s="186"/>
      <c r="Q40" s="186"/>
      <c r="R40" s="186"/>
      <c r="S40" s="186"/>
      <c r="T40" s="186"/>
      <c r="U40" s="187"/>
      <c r="AK40" s="33">
        <f>IF(ISBLANK(D31),1,0)</f>
        <v>1</v>
      </c>
      <c r="AL40" s="33">
        <f>IF(ISBLANK(F31),1,0)</f>
        <v>1</v>
      </c>
    </row>
    <row r="41" spans="2:42" ht="15" customHeight="1" thickBot="1">
      <c r="B41" s="1" t="s">
        <v>99</v>
      </c>
      <c r="C41" t="s">
        <v>100</v>
      </c>
      <c r="D41" s="93"/>
      <c r="E41" s="8"/>
      <c r="F41" s="93"/>
      <c r="G41"/>
      <c r="H41" s="8" t="str">
        <f t="shared" si="0"/>
        <v/>
      </c>
      <c r="I41" s="90" t="str">
        <f t="shared" si="1"/>
        <v/>
      </c>
      <c r="K41"/>
      <c r="L41" s="188"/>
      <c r="M41" s="189"/>
      <c r="N41" s="189"/>
      <c r="O41" s="189"/>
      <c r="P41" s="189"/>
      <c r="Q41" s="189"/>
      <c r="R41" s="189"/>
      <c r="S41" s="189"/>
      <c r="T41" s="189"/>
      <c r="U41" s="190"/>
      <c r="Y41" s="33" t="str">
        <f>'A-Reason for Exit by RE'!R41</f>
        <v/>
      </c>
      <c r="AK41" s="33">
        <f>IF(ISBLANK(D33),1,0)</f>
        <v>1</v>
      </c>
      <c r="AL41" s="33">
        <f>IF(ISBLANK(F33),1,0)</f>
        <v>1</v>
      </c>
    </row>
    <row r="42" spans="2:42" ht="15" customHeight="1">
      <c r="B42" s="1"/>
      <c r="D42" s="8"/>
      <c r="E42" s="8"/>
      <c r="F42" s="8"/>
      <c r="G42"/>
      <c r="H42" s="8"/>
      <c r="I42" s="90"/>
      <c r="K42"/>
      <c r="AK42" s="33">
        <f>IF(ISBLANK(D37),1,0)</f>
        <v>1</v>
      </c>
      <c r="AL42" s="33">
        <f>IF(ISBLANK(F37),1,0)</f>
        <v>1</v>
      </c>
    </row>
    <row r="43" spans="2:42" ht="15" customHeight="1">
      <c r="B43" s="1" t="s">
        <v>102</v>
      </c>
      <c r="C43" t="s">
        <v>103</v>
      </c>
      <c r="D43" s="93"/>
      <c r="E43" s="8"/>
      <c r="F43" s="93"/>
      <c r="G43"/>
      <c r="H43" s="8" t="str">
        <f t="shared" si="0"/>
        <v/>
      </c>
      <c r="I43" s="90" t="str">
        <f t="shared" si="1"/>
        <v/>
      </c>
      <c r="K43"/>
      <c r="Y43" s="33" t="str">
        <f>'A-Reason for Exit by RE'!R43</f>
        <v/>
      </c>
      <c r="AK43" s="33">
        <f>IF(ISBLANK(D39),1,0)</f>
        <v>1</v>
      </c>
      <c r="AL43" s="33">
        <f>IF(ISBLANK(F39),1,0)</f>
        <v>1</v>
      </c>
    </row>
    <row r="44" spans="2:42" ht="15" customHeight="1">
      <c r="D44" s="8"/>
      <c r="E44" s="8"/>
      <c r="F44" s="8"/>
      <c r="G44"/>
      <c r="H44" s="8"/>
      <c r="I44" s="90"/>
      <c r="K44"/>
      <c r="AK44" s="33">
        <f>IF(ISBLANK(D41),1,0)</f>
        <v>1</v>
      </c>
      <c r="AL44" s="33">
        <f>IF(ISBLANK(F41),1,0)</f>
        <v>1</v>
      </c>
    </row>
    <row r="45" spans="2:42" ht="15" customHeight="1">
      <c r="B45" s="64" t="s">
        <v>141</v>
      </c>
      <c r="C45" s="10"/>
      <c r="D45" s="96" t="str">
        <f>IF(D14="","",IF($Y$2="NO",IFERROR(SUM(SUBSTITUTE(SUBSTITUTE(LOWER(D14),"m",0),"M",0)+SUBSTITUTE(SUBSTITUTE(LOWER(D17),"m",0),"M",0)+SUBSTITUTE(SUBSTITUTE(LOWER(D29),"m",0),"M",0)+SUBSTITUTE(SUBSTITUTE(LOWER(D31),"m",0),"M",0)+SUBSTITUTE(SUBSTITUTE(LOWER(D33),"m",0),"M",0)+SUBSTITUTE(SUBSTITUTE(LOWER(D37),"m",0),"M",0)+SUBSTITUTE(SUBSTITUTE(LOWER(D39),"m",0),"M",0)+SUBSTITUTE(SUBSTITUTE(LOWER(D41),"m",0),"M",0)+SUBSTITUTE(SUBSTITUTE(LOWER(D43),"m",0),"M",0)),"ERROR"),IFERROR(SUM(SUBSTITUTE(SUBSTITUTE(LOWER(D14),"m",0),"M",0)+SUBSTITUTE(SUBSTITUTE(LOWER(D17),"m",0),"M",0)+SUBSTITUTE(SUBSTITUTE(LOWER(D27),"m",0),"M",0)+SUBSTITUTE(SUBSTITUTE(LOWER(D29),"m",0),"M",0)+SUBSTITUTE(SUBSTITUTE(LOWER(D31),"m",0),"M",0)+SUBSTITUTE(SUBSTITUTE(LOWER(D33),"m",0),"M",0)+SUBSTITUTE(SUBSTITUTE(LOWER(D37),"m",0),"M",0)+SUBSTITUTE(SUBSTITUTE(LOWER(D39),"m",0),"M",0)+SUBSTITUTE(SUBSTITUTE(LOWER(D41),"m",0),"M",0)+SUBSTITUTE(SUBSTITUTE(LOWER(D43),"m",0),"M",0)),"ERROR")))</f>
        <v/>
      </c>
      <c r="E45" s="96"/>
      <c r="F45" s="96" t="str">
        <f>IF(F14="","",IF($Y$2="NO",IFERROR(SUM(SUBSTITUTE(SUBSTITUTE(LOWER(F14),"m",0),"M",0)+SUBSTITUTE(SUBSTITUTE(LOWER(F17),"m",0),"M",0)+SUBSTITUTE(SUBSTITUTE(LOWER(F29),"m",0),"M",0)+SUBSTITUTE(SUBSTITUTE(LOWER(F31),"m",0),"M",0)+SUBSTITUTE(SUBSTITUTE(LOWER(F33),"m",0),"M",0)+SUBSTITUTE(SUBSTITUTE(LOWER(F37),"m",0),"M",0)+SUBSTITUTE(SUBSTITUTE(LOWER(F39),"m",0),"M",0)+SUBSTITUTE(SUBSTITUTE(LOWER(F41),"m",0),"M",0)+SUBSTITUTE(SUBSTITUTE(LOWER(F43),"m",0),"M",0)),"ERROR"),IFERROR(SUM(SUBSTITUTE(SUBSTITUTE(LOWER(F14),"m",0),"M",0)+SUBSTITUTE(SUBSTITUTE(LOWER(F17),"m",0),"M",0)+SUBSTITUTE(SUBSTITUTE(LOWER(F27),"m",0),"M",0)+SUBSTITUTE(SUBSTITUTE(LOWER(F29),"m",0),"M",0)+SUBSTITUTE(SUBSTITUTE(LOWER(F31),"m",0),"M",0)+SUBSTITUTE(SUBSTITUTE(LOWER(F33),"m",0),"M",0)+SUBSTITUTE(SUBSTITUTE(LOWER(F37),"m",0),"M",0)+SUBSTITUTE(SUBSTITUTE(LOWER(F39),"m",0),"M",0)+SUBSTITUTE(SUBSTITUTE(LOWER(F41),"m",0),"M",0)+SUBSTITUTE(SUBSTITUTE(LOWER(F43),"m",0),"M",0)),"ERROR")))</f>
        <v/>
      </c>
      <c r="G45" s="96"/>
      <c r="H45" s="96" t="str">
        <f>IF(H14="","",IF($Y$2="NO",IFERROR(SUM(SUBSTITUTE(SUBSTITUTE(LOWER(H14),"m",0),"M",0)+SUBSTITUTE(SUBSTITUTE(LOWER(H17),"m",0),"M",0)+SUBSTITUTE(SUBSTITUTE(LOWER(H29),"m",0),"M",0)+SUBSTITUTE(SUBSTITUTE(LOWER(H31),"m",0),"M",0)+SUBSTITUTE(SUBSTITUTE(LOWER(H33),"m",0),"M",0)+SUBSTITUTE(SUBSTITUTE(LOWER(H37),"m",0),"M",0)+SUBSTITUTE(SUBSTITUTE(LOWER(H39),"m",0),"M",0)+SUBSTITUTE(SUBSTITUTE(LOWER(H41),"m",0),"M",0)+SUBSTITUTE(SUBSTITUTE(LOWER(H43),"m",0),"M",0)),"ERROR"),IFERROR(SUM(SUBSTITUTE(SUBSTITUTE(LOWER(H14),"m",0),"M",0)+SUBSTITUTE(SUBSTITUTE(LOWER(H17),"m",0),"M",0)+SUBSTITUTE(SUBSTITUTE(LOWER(H27),"m",0),"M",0)+SUBSTITUTE(SUBSTITUTE(LOWER(H29),"m",0),"M",0)+SUBSTITUTE(SUBSTITUTE(LOWER(H31),"m",0),"M",0)+SUBSTITUTE(SUBSTITUTE(LOWER(H33),"m",0),"M",0)+SUBSTITUTE(SUBSTITUTE(LOWER(H37),"m",0),"M",0)+SUBSTITUTE(SUBSTITUTE(LOWER(H39),"m",0),"M",0)+SUBSTITUTE(SUBSTITUTE(LOWER(H41),"m",0),"M",0)+SUBSTITUTE(SUBSTITUTE(LOWER(H43),"m",0),"M",0)),"ERROR")))</f>
        <v/>
      </c>
      <c r="I45" s="97" t="str">
        <f t="shared" si="1"/>
        <v/>
      </c>
      <c r="K45"/>
      <c r="Y45" s="33" t="str">
        <f>'A-Reason for Exit by RE'!R45</f>
        <v/>
      </c>
      <c r="AK45" s="33">
        <f>IF(ISBLANK(D43),1,0)</f>
        <v>1</v>
      </c>
      <c r="AL45" s="33">
        <f>IF(ISBLANK(F43),1,0)</f>
        <v>1</v>
      </c>
      <c r="AM45" t="s">
        <v>105</v>
      </c>
      <c r="AN45" t="s">
        <v>106</v>
      </c>
      <c r="AO45" t="s">
        <v>107</v>
      </c>
      <c r="AP45" t="s">
        <v>108</v>
      </c>
    </row>
    <row r="46" spans="2:42" ht="15" customHeight="1">
      <c r="D46"/>
      <c r="E46"/>
      <c r="F46"/>
      <c r="G46"/>
      <c r="H46" s="8"/>
      <c r="K46"/>
      <c r="AK46" s="31">
        <f>IF($AI$24=1,SUM(AK36:AK45),SUM(AK36:AK45)-AK38)</f>
        <v>9</v>
      </c>
      <c r="AL46" s="31">
        <f>IF($AI$24=1,SUM(AL36:AL45),SUM(AL36:AL45)-AL38)</f>
        <v>9</v>
      </c>
      <c r="AM46" s="31">
        <f>IF(AI24=1,SUM($AK$36:$AQ$45),SUM($AK$36:$AQ$37)+SUM($AK$39:$AQ$45))</f>
        <v>18</v>
      </c>
      <c r="AN46" s="31" t="str">
        <f>IF(AM46=0,"no","")</f>
        <v/>
      </c>
      <c r="AO46" s="31" t="str">
        <f>IF(AM46=1,"is","are")</f>
        <v>are</v>
      </c>
      <c r="AP46" s="31" t="str">
        <f>IF(AM46=1,"field","fields")</f>
        <v>fields</v>
      </c>
    </row>
    <row r="47" spans="2:42" ht="14.65" customHeight="1">
      <c r="D47"/>
      <c r="E47"/>
      <c r="F47"/>
      <c r="G47"/>
      <c r="K47"/>
      <c r="AM47" s="31">
        <f>IF(AM46=0,"",AM46)</f>
        <v>18</v>
      </c>
    </row>
    <row r="48" spans="2:42" ht="15" hidden="1">
      <c r="D48"/>
      <c r="E48"/>
      <c r="F48"/>
      <c r="G48"/>
      <c r="K48"/>
    </row>
    <row r="49" spans="4:11" ht="15" hidden="1">
      <c r="D49"/>
      <c r="E49"/>
      <c r="F49"/>
      <c r="G49"/>
      <c r="K49"/>
    </row>
    <row r="50" spans="4:11" ht="16.149999999999999" hidden="1" customHeight="1">
      <c r="D50"/>
      <c r="E50"/>
      <c r="F50"/>
      <c r="G50"/>
      <c r="K50"/>
    </row>
    <row r="51" spans="4:11" ht="16.149999999999999" hidden="1" customHeight="1">
      <c r="D51"/>
      <c r="E51"/>
      <c r="F51"/>
      <c r="G51"/>
      <c r="K51"/>
    </row>
    <row r="52" spans="4:11" ht="16.149999999999999" hidden="1" customHeight="1">
      <c r="D52"/>
      <c r="E52"/>
      <c r="F52"/>
      <c r="G52"/>
      <c r="K52"/>
    </row>
    <row r="53" spans="4:11" ht="16.149999999999999" hidden="1" customHeight="1">
      <c r="D53"/>
      <c r="E53"/>
      <c r="F53"/>
      <c r="G53"/>
      <c r="K53"/>
    </row>
    <row r="54" spans="4:11" ht="16.149999999999999" hidden="1" customHeight="1">
      <c r="D54"/>
      <c r="E54"/>
      <c r="F54"/>
      <c r="G54"/>
      <c r="K54"/>
    </row>
    <row r="55" spans="4:11" ht="16.149999999999999" hidden="1" customHeight="1">
      <c r="D55"/>
      <c r="E55"/>
      <c r="F55"/>
      <c r="G55"/>
      <c r="K55"/>
    </row>
  </sheetData>
  <sheetProtection sheet="1" selectLockedCells="1"/>
  <mergeCells count="34">
    <mergeCell ref="B6:M6"/>
    <mergeCell ref="B17:B18"/>
    <mergeCell ref="C17:C18"/>
    <mergeCell ref="L10:U10"/>
    <mergeCell ref="L11:U13"/>
    <mergeCell ref="B14:B15"/>
    <mergeCell ref="C14:C15"/>
    <mergeCell ref="L14:U14"/>
    <mergeCell ref="L17:U17"/>
    <mergeCell ref="L18:U18"/>
    <mergeCell ref="L35:U35"/>
    <mergeCell ref="L36:U36"/>
    <mergeCell ref="L37:U37"/>
    <mergeCell ref="L38:U38"/>
    <mergeCell ref="L15:U15"/>
    <mergeCell ref="L16:U16"/>
    <mergeCell ref="L32:U32"/>
    <mergeCell ref="L33:U33"/>
    <mergeCell ref="L40:U41"/>
    <mergeCell ref="L19:U19"/>
    <mergeCell ref="L20:U20"/>
    <mergeCell ref="L21:U21"/>
    <mergeCell ref="L22:U22"/>
    <mergeCell ref="L23:U23"/>
    <mergeCell ref="L24:U24"/>
    <mergeCell ref="L25:U25"/>
    <mergeCell ref="L26:U26"/>
    <mergeCell ref="L27:U27"/>
    <mergeCell ref="L28:U28"/>
    <mergeCell ref="L29:U29"/>
    <mergeCell ref="L30:U30"/>
    <mergeCell ref="L31:U31"/>
    <mergeCell ref="L39:U39"/>
    <mergeCell ref="L34:U34"/>
  </mergeCells>
  <conditionalFormatting sqref="B27:C27">
    <cfRule type="expression" dxfId="38" priority="13">
      <formula>$Y$2="No"</formula>
    </cfRule>
  </conditionalFormatting>
  <conditionalFormatting sqref="D14:F17 D29:F43">
    <cfRule type="expression" dxfId="37" priority="257">
      <formula>D14="NA"</formula>
    </cfRule>
  </conditionalFormatting>
  <conditionalFormatting sqref="D14:F43">
    <cfRule type="expression" dxfId="36" priority="74">
      <formula>AND(LOWER(D14)&lt;&gt;"m",ISTEXT(D14))</formula>
    </cfRule>
    <cfRule type="expression" dxfId="35" priority="75">
      <formula>D14&lt;0</formula>
    </cfRule>
    <cfRule type="expression" dxfId="34" priority="76">
      <formula>ISNUMBER(FIND(".",D14))</formula>
    </cfRule>
    <cfRule type="expression" dxfId="33" priority="84">
      <formula>ISNUMBER(FIND("/()&lt;&gt;?!@#$%&amp;*",D14))</formula>
    </cfRule>
    <cfRule type="expression" dxfId="32" priority="259">
      <formula>LOWER(D14)="m"</formula>
    </cfRule>
  </conditionalFormatting>
  <conditionalFormatting sqref="D27:I27">
    <cfRule type="expression" dxfId="31" priority="73">
      <formula>$Y$2="No"</formula>
    </cfRule>
  </conditionalFormatting>
  <conditionalFormatting sqref="H14 L21:U22">
    <cfRule type="expression" dxfId="30" priority="11">
      <formula>$H$14&lt;&gt;$Y$14</formula>
    </cfRule>
  </conditionalFormatting>
  <conditionalFormatting sqref="H17 L23:U23">
    <cfRule type="expression" dxfId="29" priority="10">
      <formula>$H$17&lt;&gt;$Y$17</formula>
    </cfRule>
  </conditionalFormatting>
  <conditionalFormatting sqref="L14">
    <cfRule type="expression" dxfId="28" priority="15">
      <formula>OR($D$14:$F$43&lt;0)</formula>
    </cfRule>
  </conditionalFormatting>
  <conditionalFormatting sqref="L15">
    <cfRule type="expression" dxfId="27" priority="21">
      <formula>$AM$33&gt;0</formula>
    </cfRule>
  </conditionalFormatting>
  <conditionalFormatting sqref="L16">
    <cfRule type="expression" dxfId="26" priority="24">
      <formula>$AM$20&gt;0</formula>
    </cfRule>
  </conditionalFormatting>
  <conditionalFormatting sqref="L17">
    <cfRule type="expression" dxfId="25" priority="33">
      <formula>$AM$7&gt;0</formula>
    </cfRule>
  </conditionalFormatting>
  <conditionalFormatting sqref="L18">
    <cfRule type="expression" dxfId="24" priority="72">
      <formula>$AM$46&lt;&gt;0</formula>
    </cfRule>
  </conditionalFormatting>
  <conditionalFormatting sqref="L40">
    <cfRule type="expression" dxfId="23" priority="14">
      <formula>OR($D$14:$F$43="M")</formula>
    </cfRule>
  </conditionalFormatting>
  <conditionalFormatting sqref="L19:U20">
    <cfRule type="expression" dxfId="22" priority="12">
      <formula>$H$45&lt;&gt;$Y$45</formula>
    </cfRule>
  </conditionalFormatting>
  <conditionalFormatting sqref="L24:U25 H27">
    <cfRule type="expression" dxfId="21" priority="9">
      <formula>$H$27&lt;&gt;$Y$27</formula>
    </cfRule>
  </conditionalFormatting>
  <conditionalFormatting sqref="L26:U27 H29">
    <cfRule type="expression" dxfId="20" priority="8">
      <formula>$H$29&lt;&gt;$Y$29</formula>
    </cfRule>
  </conditionalFormatting>
  <conditionalFormatting sqref="L28:U29 H31">
    <cfRule type="expression" dxfId="19" priority="7">
      <formula>$H$31&lt;&gt;$Y$31</formula>
    </cfRule>
  </conditionalFormatting>
  <conditionalFormatting sqref="L30:U31 H33">
    <cfRule type="expression" dxfId="18" priority="5">
      <formula>$H$33&lt;&gt;$Y$33</formula>
    </cfRule>
  </conditionalFormatting>
  <conditionalFormatting sqref="L32:U33 H37">
    <cfRule type="expression" dxfId="17" priority="1">
      <formula>$H$37&lt;&gt;$Y$37</formula>
    </cfRule>
  </conditionalFormatting>
  <conditionalFormatting sqref="L34:U35 H39">
    <cfRule type="expression" dxfId="16" priority="4">
      <formula>$H$39&lt;&gt;$Y$39</formula>
    </cfRule>
  </conditionalFormatting>
  <conditionalFormatting sqref="L36:U37 H41">
    <cfRule type="expression" dxfId="15" priority="3">
      <formula>$H$41&lt;&gt;$Y$41</formula>
    </cfRule>
  </conditionalFormatting>
  <conditionalFormatting sqref="L38:U39 H43">
    <cfRule type="expression" dxfId="14" priority="2">
      <formula>$H$43&lt;&gt;$Y$43</formula>
    </cfRule>
  </conditionalFormatting>
  <pageMargins left="0.25" right="0.25" top="0.75" bottom="0.75" header="0.3" footer="0.3"/>
  <pageSetup scale="74" orientation="landscape" horizontalDpi="4294967293" verticalDpi="4294967293"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EEB7E3-3ED2-42D2-8FDF-B3A76ADC3150}">
  <sheetPr codeName="Sheet14">
    <tabColor theme="8" tint="0.59999389629810485"/>
    <pageSetUpPr fitToPage="1"/>
  </sheetPr>
  <dimension ref="A1:AU56"/>
  <sheetViews>
    <sheetView showGridLines="0" zoomScaleNormal="100" workbookViewId="0"/>
  </sheetViews>
  <sheetFormatPr defaultColWidth="0" defaultRowHeight="0" customHeight="1" zeroHeight="1"/>
  <cols>
    <col min="1" max="1" width="5.7109375" customWidth="1"/>
    <col min="2" max="2" width="8.7109375" style="3" customWidth="1"/>
    <col min="3" max="3" width="53.28515625" customWidth="1"/>
    <col min="4" max="4" width="14.7109375" style="2" customWidth="1"/>
    <col min="5" max="5" width="1.5703125" style="2" customWidth="1"/>
    <col min="6" max="6" width="15.7109375" style="2" customWidth="1"/>
    <col min="7" max="7" width="1.42578125" style="2" customWidth="1"/>
    <col min="8" max="8" width="1.42578125" customWidth="1"/>
    <col min="9" max="9" width="11.140625" customWidth="1"/>
    <col min="10" max="10" width="2.5703125" customWidth="1"/>
    <col min="11" max="11" width="4" style="38" customWidth="1"/>
    <col min="12" max="14" width="8.5703125" customWidth="1"/>
    <col min="15" max="20" width="8.5703125" hidden="1" customWidth="1"/>
    <col min="21" max="21" width="17.140625" hidden="1" customWidth="1"/>
    <col min="22" max="22" width="5.5703125" hidden="1" customWidth="1"/>
    <col min="23" max="30" width="8.7109375" hidden="1" customWidth="1"/>
    <col min="31" max="31" width="13.140625" hidden="1" customWidth="1"/>
    <col min="32" max="32" width="16.5703125" hidden="1" customWidth="1"/>
    <col min="33" max="35" width="8.7109375" hidden="1" customWidth="1"/>
    <col min="36" max="36" width="33.7109375" hidden="1" customWidth="1"/>
    <col min="37" max="37" width="8.7109375" hidden="1" customWidth="1"/>
    <col min="38" max="38" width="33.7109375" hidden="1" customWidth="1"/>
    <col min="39" max="39" width="8.7109375" hidden="1" customWidth="1"/>
    <col min="40" max="40" width="13.140625" hidden="1" customWidth="1"/>
    <col min="41" max="41" width="16.5703125" hidden="1" customWidth="1"/>
    <col min="42" max="44" width="8.7109375" hidden="1" customWidth="1"/>
    <col min="45" max="45" width="33.7109375" hidden="1" customWidth="1"/>
    <col min="46" max="46" width="8.7109375" hidden="1" customWidth="1"/>
    <col min="47" max="47" width="33.7109375" hidden="1" customWidth="1"/>
  </cols>
  <sheetData>
    <row r="1" spans="1:37" ht="15" customHeight="1">
      <c r="A1" s="13" t="s">
        <v>142</v>
      </c>
      <c r="B1"/>
      <c r="AA1" s="14"/>
      <c r="AB1" s="14"/>
      <c r="AC1" s="14"/>
      <c r="AD1" s="14"/>
      <c r="AE1" s="14"/>
      <c r="AF1" s="14"/>
      <c r="AG1" s="14"/>
      <c r="AH1" s="14"/>
      <c r="AI1" s="14"/>
    </row>
    <row r="2" spans="1:37" ht="18.75">
      <c r="A2" s="26" t="s">
        <v>143</v>
      </c>
      <c r="B2"/>
      <c r="AA2" s="31" t="s">
        <v>111</v>
      </c>
      <c r="AB2" s="31"/>
      <c r="AC2" s="31"/>
      <c r="AD2" s="31"/>
      <c r="AE2" s="31"/>
    </row>
    <row r="3" spans="1:37" ht="15.75" customHeight="1">
      <c r="A3" s="26"/>
      <c r="B3"/>
      <c r="D3" s="86" t="s">
        <v>22</v>
      </c>
      <c r="E3" s="86"/>
      <c r="F3" s="86" t="s">
        <v>23</v>
      </c>
      <c r="AA3" s="31"/>
      <c r="AB3" s="31"/>
      <c r="AC3" s="31"/>
      <c r="AD3" s="31"/>
      <c r="AE3" s="31"/>
    </row>
    <row r="4" spans="1:37" ht="15.75" customHeight="1">
      <c r="A4" s="26"/>
      <c r="B4" s="10" t="s">
        <v>24</v>
      </c>
      <c r="D4" s="87" t="str">
        <f>IFERROR(IF('A-Reason for Exit by RE'!D4&lt;&gt;"",'A-Reason for Exit by RE'!D4,""),"")</f>
        <v/>
      </c>
      <c r="E4" s="87"/>
      <c r="F4" s="87" t="str">
        <f>IFERROR(IF('A-Reason for Exit by RE'!F4&lt;&gt;"",'A-Reason for Exit by RE'!F4,""),"")</f>
        <v/>
      </c>
      <c r="AA4" s="31"/>
      <c r="AB4" s="31"/>
      <c r="AC4" s="31"/>
      <c r="AD4" s="31"/>
      <c r="AE4" s="31"/>
    </row>
    <row r="5" spans="1:37" ht="15.75">
      <c r="B5"/>
      <c r="L5" s="28"/>
      <c r="AA5" s="33"/>
      <c r="AB5" s="33"/>
    </row>
    <row r="6" spans="1:37" ht="75" customHeight="1">
      <c r="B6" s="209" t="s">
        <v>112</v>
      </c>
      <c r="C6" s="209"/>
      <c r="D6" s="209"/>
      <c r="E6" s="209"/>
      <c r="F6" s="209"/>
      <c r="G6" s="209"/>
      <c r="H6" s="209"/>
      <c r="I6" s="209"/>
      <c r="J6" s="209"/>
      <c r="K6" s="209"/>
      <c r="L6" s="209"/>
      <c r="M6" s="209"/>
      <c r="AA6" s="33"/>
      <c r="AB6" s="33"/>
    </row>
    <row r="7" spans="1:37" ht="5.0999999999999996" hidden="1" customHeight="1">
      <c r="B7" s="70"/>
      <c r="L7" s="28"/>
      <c r="AA7" s="33"/>
      <c r="AB7" s="33"/>
    </row>
    <row r="8" spans="1:37" ht="5.0999999999999996" hidden="1" customHeight="1">
      <c r="B8" s="70"/>
      <c r="L8" s="28"/>
      <c r="AA8" s="33"/>
      <c r="AB8" s="33"/>
    </row>
    <row r="9" spans="1:37" ht="20.25" hidden="1" customHeight="1">
      <c r="B9"/>
      <c r="AA9" s="33"/>
      <c r="AB9" s="33"/>
      <c r="AF9" s="31" t="s">
        <v>113</v>
      </c>
      <c r="AG9" s="31"/>
      <c r="AH9" s="31"/>
    </row>
    <row r="10" spans="1:37" ht="15.75">
      <c r="B10" s="75" t="s">
        <v>28</v>
      </c>
      <c r="AA10" s="34" cm="1">
        <f t="array" ref="AA10">IF(SUMPRODUCT(--ISNUMBER(FIND({"-","/","(",")","&lt;","&gt;","?","!","@","#","$","%","&amp;","*"},D14)))&gt;0,1,0)</f>
        <v>0</v>
      </c>
      <c r="AB10" s="33" t="e">
        <f>IF(OR(D14="M",D18="M",#REF!= "M",F14="M",F18="M",#REF!="M",#REF!="M",#REF!="M",#REF!="M"),1,0)</f>
        <v>#REF!</v>
      </c>
      <c r="AC10" s="33">
        <f>IF(ISNUMBER(FIND(".",D14)),1,0)</f>
        <v>0</v>
      </c>
      <c r="AD10" s="33" t="e">
        <f>IF(OR(D14="NA",D18="NA",#REF!= "NA",F14="NA",F18="NA",#REF!="NA",#REF!="NA",#REF!="NA",#REF!="NA"),1,0)</f>
        <v>#REF!</v>
      </c>
      <c r="AE10" s="33">
        <f>IF(AND(ISTEXT(D14),D14&lt;&gt;"M",D14&lt;&gt;"NA"),1,0)</f>
        <v>0</v>
      </c>
      <c r="AF10" s="35" t="s">
        <v>114</v>
      </c>
      <c r="AG10" s="36" t="str">
        <f>IFERROR(IF(#REF!&lt;&gt;#REF!,"Home",""),"")</f>
        <v/>
      </c>
      <c r="AJ10" s="33" t="str">
        <f>IF(AG10="","",AG10&amp;" and ")</f>
        <v/>
      </c>
    </row>
    <row r="11" spans="1:37" ht="14.65" customHeight="1">
      <c r="B11"/>
      <c r="AA11" s="34" cm="1">
        <f t="array" ref="AA11">IF(SUMPRODUCT(--ISNUMBER(FIND({"-","/","(",")","&lt;","&gt;","?","!","@","#","$","%","&amp;","*"},D18)))&gt;0,1,0)</f>
        <v>0</v>
      </c>
      <c r="AB11" s="33"/>
      <c r="AC11" s="33">
        <f>IF(ISNUMBER(FIND(".",D18)),1,0)</f>
        <v>0</v>
      </c>
      <c r="AE11" s="33">
        <f>IF(AND(ISTEXT(D18),D18&lt;&gt;"M",D18&lt;&gt;"NA"),1,0)</f>
        <v>0</v>
      </c>
      <c r="AF11" s="35" t="s">
        <v>115</v>
      </c>
      <c r="AG11" s="33" t="str">
        <f>IFERROR(IF(#REF!&lt;&gt;#REF!,"Community-Based",""),"")</f>
        <v/>
      </c>
      <c r="AJ11" s="33" t="str">
        <f>IF(AG11="","",AG11&amp;" and ")</f>
        <v/>
      </c>
    </row>
    <row r="12" spans="1:37" ht="15" customHeight="1">
      <c r="B12" s="10" t="s">
        <v>43</v>
      </c>
      <c r="D12" s="78" t="s">
        <v>133</v>
      </c>
      <c r="E12" s="79"/>
      <c r="F12" s="79" t="s">
        <v>134</v>
      </c>
      <c r="G12" s="79"/>
      <c r="H12" s="79"/>
      <c r="I12" s="79" t="s">
        <v>51</v>
      </c>
      <c r="AA12" s="34" cm="1">
        <f t="array" ref="AA12">IF(SUMPRODUCT(--ISNUMBER(FIND({"-","/","(",")","&lt;","&gt;","?","!","@","#","$","%","&amp;","*"},#REF!)))&gt;0,1,0)</f>
        <v>0</v>
      </c>
      <c r="AB12" s="33"/>
      <c r="AC12" s="33">
        <f>IF(ISNUMBER(FIND(".",#REF!)),1,0)</f>
        <v>0</v>
      </c>
      <c r="AE12" s="33" t="e">
        <f>IF(AND(ISTEXT(#REF!),#REF!&lt;&gt;"M",#REF!&lt;&gt;"NA"),1,0)</f>
        <v>#REF!</v>
      </c>
      <c r="AF12" s="35" t="s">
        <v>117</v>
      </c>
      <c r="AG12" s="33" t="str">
        <f>IFERROR(IF(#REF!&lt;&gt;#REF!,"Other",""),"")</f>
        <v/>
      </c>
      <c r="AJ12" s="33"/>
    </row>
    <row r="13" spans="1:37" ht="15" customHeight="1">
      <c r="D13" s="7"/>
      <c r="E13" s="7"/>
      <c r="F13" s="7"/>
      <c r="G13" s="7"/>
      <c r="H13" s="8"/>
      <c r="I13" s="8"/>
      <c r="K13" s="80"/>
      <c r="AA13" s="34" cm="1">
        <f t="array" ref="AA13">IF(SUMPRODUCT(--ISNUMBER(FIND({"-","/","(",")","&lt;","&gt;","?","!","@","#","$","%","&amp;","*"},F14)))&gt;0,1,0)</f>
        <v>0</v>
      </c>
      <c r="AB13" s="33"/>
      <c r="AC13" s="33">
        <f>IF(ISNUMBER(FIND(".",F14)),1,0)</f>
        <v>0</v>
      </c>
      <c r="AE13" s="33">
        <f>IF(AND(ISTEXT(F14),F14&lt;&gt;"M",F14&lt;&gt;"NA"),1,0)</f>
        <v>0</v>
      </c>
      <c r="AG13" s="33">
        <f>COUNTIF(AG10:AG12,"")</f>
        <v>3</v>
      </c>
      <c r="AH13" s="33" t="str">
        <f>IF(AG13=3,"____","")</f>
        <v>____</v>
      </c>
      <c r="AI13" s="33" t="str">
        <f>IF(AG13=2,AG10&amp;AG11&amp;AG12,"")</f>
        <v/>
      </c>
      <c r="AJ13" s="36" t="str">
        <f>IF(AND(AG13=1,AG12=""),AJ10&amp;AG11,IF(AND(AG13=1,AG11=""),AJ10&amp;AG12,IF(AND(AG13=1,AJ11=""),AJ11&amp;AG12,"")))</f>
        <v/>
      </c>
      <c r="AK13" s="33" t="str">
        <f>IF(AG13=0,"Home, Community-Based, and Other","")</f>
        <v/>
      </c>
    </row>
    <row r="14" spans="1:37" ht="15" customHeight="1">
      <c r="B14" s="71" t="s">
        <v>54</v>
      </c>
      <c r="C14" s="5" t="s">
        <v>119</v>
      </c>
      <c r="D14" s="182">
        <f>IFERROR('B-Reason for Exit by Gender'!D14/'B-Reason for Exit by Gender'!$H$14,0)</f>
        <v>0</v>
      </c>
      <c r="E14" s="6"/>
      <c r="F14" s="182">
        <f>IFERROR('B-Reason for Exit by Gender'!F14/'B-Reason for Exit by Gender'!H14,0)</f>
        <v>0</v>
      </c>
      <c r="G14" s="6"/>
      <c r="H14" s="6"/>
      <c r="I14" s="181" t="str">
        <f>IF(D14="","",IFERROR('B-Reason for Exit by Gender'!I14,""))</f>
        <v/>
      </c>
      <c r="K14" s="39" t="s">
        <v>56</v>
      </c>
      <c r="AA14" s="34" cm="1">
        <f t="array" ref="AA14">IF(SUMPRODUCT(--ISNUMBER(FIND({"-","/","(",")","&lt;","&gt;","?","!","@","#","$","%","&amp;","*"},F18)))&gt;0,1,0)</f>
        <v>0</v>
      </c>
      <c r="AB14" s="33"/>
      <c r="AC14" s="33">
        <f>IF(ISNUMBER(FIND(".",F18)),1,0)</f>
        <v>0</v>
      </c>
      <c r="AE14" s="33">
        <f>IF(AND(ISTEXT(F18),F18&lt;&gt;"M",F18&lt;&gt;"NA"),1,0)</f>
        <v>0</v>
      </c>
      <c r="AH14" s="33" t="str">
        <f>AH13&amp;AI13&amp;AJ13&amp;AK13</f>
        <v>____</v>
      </c>
    </row>
    <row r="15" spans="1:37" ht="15" customHeight="1">
      <c r="D15" s="7"/>
      <c r="E15" s="7"/>
      <c r="F15" s="7"/>
      <c r="G15" s="7"/>
      <c r="H15" s="8"/>
      <c r="I15" s="181"/>
      <c r="K15" s="39" t="s">
        <v>56</v>
      </c>
      <c r="AA15" s="34" cm="1">
        <f t="array" ref="AA15">IF(SUMPRODUCT(--ISNUMBER(FIND({"-","/","(",")","&lt;","&gt;","?","!","@","#","$","%","&amp;","*"},#REF!)))&gt;0,1,0)</f>
        <v>0</v>
      </c>
      <c r="AB15" s="33"/>
      <c r="AC15" s="33">
        <f>IF(ISNUMBER(FIND(".",#REF!)),1,0)</f>
        <v>0</v>
      </c>
      <c r="AE15" s="33" t="e">
        <f>IF(AND(ISTEXT(#REF!),#REF!&lt;&gt;"M",#REF!&lt;&gt;"NA"),1,0)</f>
        <v>#REF!</v>
      </c>
      <c r="AG15" s="33" t="str">
        <f>"•  The total(s) of infants and toddlers, ages birth through 2, by age in the setting(s) "&amp;AH14&amp;" does not equal the total(s) of infants and toddlers by race/ethnicity in the setting(s) "&amp;AH14&amp;". If data are not accurate, please correct the data. If data are accurate, please create a data note for submission in EMAPS explaining the difference."</f>
        <v>•  The total(s) of infants and toddlers, ages birth through 2, by age in the setting(s) ____ does not equal the total(s) of infants and toddlers by race/ethnicity in the setting(s) ____. If data are not accurate, please correct the data. If data are accurate, please create a data note for submission in EMAPS explaining the difference.</v>
      </c>
      <c r="AH15" s="33"/>
      <c r="AI15" s="33"/>
      <c r="AJ15" s="33"/>
    </row>
    <row r="16" spans="1:37" ht="15" customHeight="1">
      <c r="B16" s="10" t="s">
        <v>59</v>
      </c>
      <c r="D16" s="7"/>
      <c r="E16" s="7"/>
      <c r="F16" s="7"/>
      <c r="G16" s="7"/>
      <c r="H16" s="8"/>
      <c r="I16" s="181"/>
      <c r="K16" s="40" t="s">
        <v>56</v>
      </c>
      <c r="AA16" s="34" cm="1">
        <f t="array" ref="AA16">IF(SUMPRODUCT(--ISNUMBER(FIND({"-","/","(",")","&lt;","&gt;","?","!","@","#","$","%","&amp;","*"},#REF!)))&gt;0,1,0)</f>
        <v>0</v>
      </c>
      <c r="AB16" s="33"/>
      <c r="AC16" s="33">
        <f>IF(ISNUMBER(FIND(".",#REF!)),1,0)</f>
        <v>0</v>
      </c>
      <c r="AE16" s="33" t="e">
        <f>IF(AND(ISTEXT(#REF!),#REF!&lt;&gt;"M",#REF!&lt;&gt;"NA"),1,0)</f>
        <v>#REF!</v>
      </c>
      <c r="AG16" s="31" t="s">
        <v>120</v>
      </c>
      <c r="AH16" s="31"/>
      <c r="AI16" s="31"/>
      <c r="AJ16" s="31"/>
    </row>
    <row r="17" spans="2:36" ht="15" customHeight="1">
      <c r="D17" s="6"/>
      <c r="E17" s="6"/>
      <c r="F17" s="6"/>
      <c r="G17" s="6"/>
      <c r="H17" s="29"/>
      <c r="I17" s="181"/>
      <c r="K17" s="39" t="s">
        <v>56</v>
      </c>
      <c r="AA17" s="34" cm="1">
        <f t="array" ref="AA17">IF(SUMPRODUCT(--ISNUMBER(FIND({"-","/","(",")","&lt;","&gt;","?","!","@","#","$","%","&amp;","*"},#REF!)))&gt;0,1,0)</f>
        <v>0</v>
      </c>
      <c r="AB17" s="33"/>
      <c r="AC17" s="33">
        <f>IF(ISNUMBER(FIND(".",#REF!)),1,0)</f>
        <v>0</v>
      </c>
      <c r="AE17" s="33" t="e">
        <f>IF(AND(ISTEXT(#REF!),#REF!&lt;&gt;"M",#REF!&lt;&gt;"NA"),1,0)</f>
        <v>#REF!</v>
      </c>
      <c r="AG17" s="34" t="str">
        <f>IF(OR(I23="",I23="ERROR"),"",I23)</f>
        <v/>
      </c>
      <c r="AH17" s="34" t="str">
        <f>IFERROR(IF(#REF!="","",#REF!),"")</f>
        <v/>
      </c>
      <c r="AI17" s="33" t="str">
        <f>IFERROR(IF(AH17="","",ABS(($AG$17-AH17)/IF(OR($AG$17="",AH17=""),"",IF($AG$17&gt;AH17,$AG$17,IF($AG$17&lt;AH17,AH17,""))))),"")</f>
        <v/>
      </c>
      <c r="AJ17" s="33" t="b">
        <f>OR($AG$17=AH17,AI17&lt;=0.01)</f>
        <v>1</v>
      </c>
    </row>
    <row r="18" spans="2:36" ht="15" customHeight="1">
      <c r="B18" s="71" t="s">
        <v>61</v>
      </c>
      <c r="C18" s="5" t="s">
        <v>121</v>
      </c>
      <c r="D18" s="182">
        <f>IFERROR('B-Reason for Exit by Gender'!D17/'B-Reason for Exit by Gender'!H17,0)</f>
        <v>0</v>
      </c>
      <c r="E18" s="6"/>
      <c r="F18" s="182">
        <f>IFERROR('B-Reason for Exit by Gender'!F17/'B-Reason for Exit by Gender'!H17,0)</f>
        <v>0</v>
      </c>
      <c r="G18" s="6"/>
      <c r="H18" s="60"/>
      <c r="I18" s="181" t="str">
        <f>IF(D18="","",IFERROR('B-Reason for Exit by Gender'!I17,""))</f>
        <v/>
      </c>
      <c r="K18" s="39" t="s">
        <v>56</v>
      </c>
      <c r="AA18" s="34" cm="1">
        <f t="array" ref="AA18">IF(SUMPRODUCT(--ISNUMBER(FIND({"-","/","(",")","&lt;","&gt;","?","!","@","#","$","%","&amp;","*"},#REF!)))&gt;0,1,0)</f>
        <v>0</v>
      </c>
      <c r="AB18" s="33"/>
      <c r="AC18" s="33">
        <f>IF(ISNUMBER(FIND(".",#REF!)),1,0)</f>
        <v>0</v>
      </c>
      <c r="AE18" s="33" t="e">
        <f>IF(AND(ISTEXT(#REF!),#REF!&lt;&gt;"M",#REF!&lt;&gt;"NA"),1,0)</f>
        <v>#REF!</v>
      </c>
      <c r="AF18" s="8"/>
      <c r="AH18" s="33" t="str">
        <f>IFERROR(IF(#REF!="","",#REF!),"")</f>
        <v/>
      </c>
      <c r="AI18" s="33" t="str">
        <f>IFERROR(IF(AH18="","",ABS(($AG$17-AH18)/IF(OR($AG$17="",AH18=""),"",IF($AG$17&gt;AH18,$AG$17,IF($AG$17&lt;AH18,AH18,""))))),"")</f>
        <v/>
      </c>
      <c r="AJ18" s="33" t="b">
        <f>OR($AG$17=AH18,AI18&lt;=0.01)</f>
        <v>1</v>
      </c>
    </row>
    <row r="19" spans="2:36" ht="15" customHeight="1">
      <c r="B19"/>
      <c r="D19"/>
      <c r="E19"/>
      <c r="F19"/>
      <c r="G19"/>
      <c r="I19" s="181"/>
      <c r="K19" s="40" t="s">
        <v>56</v>
      </c>
      <c r="AA19" s="33">
        <f>SUM(AA10:AA18)</f>
        <v>0</v>
      </c>
      <c r="AB19" s="33"/>
      <c r="AC19" s="33">
        <f>SUM(AC10:AC18)</f>
        <v>0</v>
      </c>
      <c r="AE19" s="33" t="e">
        <f>SUM(AE10:AE18)</f>
        <v>#REF!</v>
      </c>
      <c r="AF19" s="8"/>
      <c r="AH19" s="33" t="str">
        <f>IFERROR(IF(#REF!="","",#REF!),"")</f>
        <v/>
      </c>
      <c r="AI19" s="33"/>
      <c r="AJ19" s="33" t="b">
        <f>AH19&gt;=AG17</f>
        <v>1</v>
      </c>
    </row>
    <row r="20" spans="2:36" ht="15" customHeight="1">
      <c r="B20" s="4" t="s">
        <v>65</v>
      </c>
      <c r="C20" s="81" t="s">
        <v>66</v>
      </c>
      <c r="D20" s="82"/>
      <c r="E20" s="82"/>
      <c r="F20" s="82"/>
      <c r="G20" s="82"/>
      <c r="I20" s="181"/>
      <c r="K20" s="40"/>
      <c r="AB20" s="33" t="b">
        <v>1</v>
      </c>
    </row>
    <row r="21" spans="2:36" ht="15" customHeight="1">
      <c r="B21"/>
      <c r="C21" s="27" t="s">
        <v>68</v>
      </c>
      <c r="D21" s="7"/>
      <c r="E21" s="7"/>
      <c r="F21" s="7"/>
      <c r="G21" s="7"/>
      <c r="I21" s="181"/>
      <c r="K21" s="40"/>
      <c r="AA21" s="30"/>
      <c r="AB21" s="14"/>
      <c r="AC21" s="14"/>
      <c r="AD21" s="14"/>
      <c r="AE21" s="14"/>
      <c r="AG21" s="14"/>
      <c r="AH21" s="14"/>
      <c r="AI21" s="14"/>
    </row>
    <row r="22" spans="2:36" ht="14.65" customHeight="1">
      <c r="B22"/>
      <c r="C22" s="27" t="s">
        <v>70</v>
      </c>
      <c r="E22" s="7"/>
      <c r="F22" s="7"/>
      <c r="G22" s="7"/>
      <c r="I22" s="181"/>
      <c r="K22" s="40"/>
      <c r="AB22" s="14"/>
      <c r="AE22" s="14"/>
      <c r="AG22" s="14"/>
      <c r="AH22" s="14"/>
      <c r="AI22" s="14"/>
    </row>
    <row r="23" spans="2:36" ht="15" customHeight="1">
      <c r="B23"/>
      <c r="C23" s="27" t="s">
        <v>73</v>
      </c>
      <c r="E23" s="7"/>
      <c r="F23" s="7"/>
      <c r="G23" s="7"/>
      <c r="I23" s="181"/>
      <c r="K23" s="40" t="s">
        <v>56</v>
      </c>
      <c r="AA23" s="33" t="str">
        <f>IF(D14="M",0,"")</f>
        <v/>
      </c>
      <c r="AB23" s="33" t="str">
        <f>IF(F14="M",0,"")</f>
        <v/>
      </c>
      <c r="AC23" s="33" t="e">
        <f>IF(#REF!="M",0,"")</f>
        <v>#REF!</v>
      </c>
      <c r="AG23" s="14"/>
      <c r="AH23" s="14"/>
      <c r="AI23" s="14"/>
    </row>
    <row r="24" spans="2:36" ht="15" customHeight="1">
      <c r="B24"/>
      <c r="C24" s="27" t="str">
        <f>"under Part C beyond age three?  "&amp;'B-Reason for Exit by Gender'!Y2</f>
        <v>under Part C beyond age three?  NO</v>
      </c>
      <c r="E24" s="7"/>
      <c r="F24" s="7"/>
      <c r="G24" s="7"/>
      <c r="I24" s="181"/>
      <c r="K24" s="40"/>
      <c r="AA24" s="33" t="str">
        <f>IF(D18="M",0,"")</f>
        <v/>
      </c>
      <c r="AB24" s="33" t="str">
        <f>IF(F18="M",0,"")</f>
        <v/>
      </c>
      <c r="AC24" s="33" t="e">
        <f>IF(#REF!="M",0,"")</f>
        <v>#REF!</v>
      </c>
      <c r="AG24" s="14"/>
      <c r="AH24" s="14"/>
      <c r="AI24" s="14"/>
    </row>
    <row r="25" spans="2:36" ht="10.5" customHeight="1">
      <c r="B25"/>
      <c r="D25"/>
      <c r="E25"/>
      <c r="F25"/>
      <c r="G25"/>
      <c r="I25" s="181"/>
      <c r="K25"/>
    </row>
    <row r="26" spans="2:36" ht="10.5" customHeight="1">
      <c r="B26"/>
      <c r="D26"/>
      <c r="E26"/>
      <c r="F26"/>
      <c r="G26"/>
      <c r="I26" s="181"/>
      <c r="K26"/>
    </row>
    <row r="27" spans="2:36" ht="15" customHeight="1">
      <c r="B27" s="62" t="s">
        <v>78</v>
      </c>
      <c r="C27" s="63" t="s">
        <v>122</v>
      </c>
      <c r="D27" s="84">
        <f>IFERROR('B-Reason for Exit by Gender'!D27/'B-Reason for Exit by Gender'!H27,0)</f>
        <v>0</v>
      </c>
      <c r="E27" s="84"/>
      <c r="F27" s="84">
        <f>IFERROR('B-Reason for Exit by Gender'!F27/'B-Reason for Exit by Gender'!H27,0)</f>
        <v>0</v>
      </c>
      <c r="G27"/>
      <c r="H27" s="85"/>
      <c r="I27" s="181" t="str">
        <f>IF(D27="","",IFERROR('B-Reason for Exit by Gender'!I27,""))</f>
        <v/>
      </c>
      <c r="K27" s="83"/>
      <c r="AA27" s="14"/>
      <c r="AB27" s="14"/>
      <c r="AC27" s="14"/>
      <c r="AD27" s="14"/>
      <c r="AE27" s="14"/>
      <c r="AG27" s="14"/>
      <c r="AH27" s="14"/>
      <c r="AI27" s="14"/>
    </row>
    <row r="28" spans="2:36" ht="15" customHeight="1">
      <c r="B28" s="5"/>
      <c r="C28" s="63"/>
      <c r="D28" s="84"/>
      <c r="E28" s="84"/>
      <c r="F28" s="84"/>
      <c r="G28"/>
      <c r="H28" s="8"/>
      <c r="I28" s="181"/>
      <c r="K28" s="83"/>
      <c r="AA28" s="14"/>
      <c r="AB28" s="14"/>
      <c r="AC28" s="14"/>
      <c r="AD28" s="14"/>
      <c r="AE28" s="14"/>
      <c r="AG28" s="14"/>
      <c r="AH28" s="14"/>
      <c r="AI28" s="14"/>
    </row>
    <row r="29" spans="2:36" ht="15" customHeight="1">
      <c r="B29" s="184" t="s">
        <v>81</v>
      </c>
      <c r="C29" t="s">
        <v>123</v>
      </c>
      <c r="D29" s="84">
        <f>IFERROR('B-Reason for Exit by Gender'!D29/'B-Reason for Exit by Gender'!H29,0)</f>
        <v>0</v>
      </c>
      <c r="E29" s="84"/>
      <c r="F29" s="84">
        <f>IFERROR('B-Reason for Exit by Gender'!F29/'B-Reason for Exit by Gender'!H29,0)</f>
        <v>0</v>
      </c>
      <c r="G29"/>
      <c r="H29" s="8"/>
      <c r="I29" s="181" t="str">
        <f>IF(D29="","",IFERROR('B-Reason for Exit by Gender'!I29,""))</f>
        <v/>
      </c>
      <c r="K29" s="83" t="s">
        <v>56</v>
      </c>
      <c r="AA29" s="14"/>
      <c r="AB29" s="14"/>
      <c r="AC29" s="14"/>
      <c r="AD29" s="14"/>
      <c r="AE29" s="14"/>
      <c r="AG29" s="14"/>
      <c r="AH29" s="14"/>
      <c r="AI29" s="14"/>
    </row>
    <row r="30" spans="2:36" ht="15" customHeight="1">
      <c r="B30" s="184"/>
      <c r="D30" s="84"/>
      <c r="E30" s="84"/>
      <c r="F30" s="84"/>
      <c r="H30" s="8"/>
      <c r="I30" s="181"/>
      <c r="K30" s="83" t="s">
        <v>56</v>
      </c>
      <c r="AA30" s="14"/>
      <c r="AB30" s="14"/>
      <c r="AC30" s="14"/>
      <c r="AD30" s="14"/>
      <c r="AE30" s="14"/>
      <c r="AG30" s="14"/>
      <c r="AH30" s="14"/>
      <c r="AI30" s="14"/>
    </row>
    <row r="31" spans="2:36" ht="15" customHeight="1">
      <c r="B31" s="61" t="s">
        <v>84</v>
      </c>
      <c r="C31" t="s">
        <v>124</v>
      </c>
      <c r="D31" s="84">
        <f>IFERROR('B-Reason for Exit by Gender'!D31/'B-Reason for Exit by Gender'!H31,0)</f>
        <v>0</v>
      </c>
      <c r="E31" s="84"/>
      <c r="F31" s="84">
        <f>IFERROR('B-Reason for Exit by Gender'!F31/'B-Reason for Exit by Gender'!H31,0)</f>
        <v>0</v>
      </c>
      <c r="G31"/>
      <c r="H31" s="8"/>
      <c r="I31" s="181" t="str">
        <f>IF(D31="","",IFERROR('B-Reason for Exit by Gender'!I31,""))</f>
        <v/>
      </c>
      <c r="K31" s="83"/>
      <c r="AA31" s="14"/>
      <c r="AB31" s="14"/>
      <c r="AC31" s="14"/>
      <c r="AD31" s="14"/>
      <c r="AE31" s="14"/>
      <c r="AF31" s="14"/>
      <c r="AG31" s="14"/>
      <c r="AH31" s="14"/>
      <c r="AI31" s="14"/>
    </row>
    <row r="32" spans="2:36" ht="15" customHeight="1">
      <c r="C32" s="7"/>
      <c r="D32" s="84"/>
      <c r="E32" s="84"/>
      <c r="F32" s="84"/>
      <c r="G32" s="7"/>
      <c r="H32" s="8"/>
      <c r="I32" s="181"/>
      <c r="K32" s="83"/>
      <c r="AA32" s="14"/>
      <c r="AB32" s="14"/>
      <c r="AC32" s="14"/>
      <c r="AD32" s="14"/>
      <c r="AE32" s="14"/>
      <c r="AG32" s="14"/>
      <c r="AH32" s="14"/>
      <c r="AI32" s="14"/>
    </row>
    <row r="33" spans="2:35" ht="15" customHeight="1">
      <c r="B33" s="184" t="s">
        <v>87</v>
      </c>
      <c r="C33" s="7" t="s">
        <v>125</v>
      </c>
      <c r="D33" s="84">
        <f>IFERROR('B-Reason for Exit by Gender'!D33/'B-Reason for Exit by Gender'!H33,0)</f>
        <v>0</v>
      </c>
      <c r="E33" s="84"/>
      <c r="F33" s="84">
        <f>IFERROR('B-Reason for Exit by Gender'!F33/'B-Reason for Exit by Gender'!H33,0)</f>
        <v>0</v>
      </c>
      <c r="G33"/>
      <c r="H33" s="8"/>
      <c r="I33" s="181" t="str">
        <f>IF(D33="","",IFERROR('B-Reason for Exit by Gender'!I33,""))</f>
        <v/>
      </c>
      <c r="K33" s="83"/>
      <c r="AA33" s="14"/>
      <c r="AB33" s="14"/>
      <c r="AC33" s="14"/>
      <c r="AD33" s="14"/>
      <c r="AE33" s="14"/>
      <c r="AF33" s="14"/>
      <c r="AG33" s="14"/>
      <c r="AH33" s="14"/>
      <c r="AI33" s="14"/>
    </row>
    <row r="34" spans="2:35" ht="15.75" customHeight="1">
      <c r="D34" s="84"/>
      <c r="E34" s="84"/>
      <c r="F34" s="84"/>
      <c r="G34"/>
      <c r="I34" s="181"/>
      <c r="K34"/>
    </row>
    <row r="35" spans="2:35" ht="15.75" customHeight="1">
      <c r="B35" s="64" t="s">
        <v>90</v>
      </c>
      <c r="D35" s="84"/>
      <c r="E35" s="84"/>
      <c r="F35" s="84"/>
      <c r="G35"/>
      <c r="I35" s="181"/>
      <c r="K35"/>
    </row>
    <row r="36" spans="2:35" ht="15.75" customHeight="1">
      <c r="D36" s="84"/>
      <c r="E36" s="84"/>
      <c r="F36" s="84"/>
      <c r="G36"/>
      <c r="I36" s="181"/>
      <c r="K36"/>
    </row>
    <row r="37" spans="2:35" ht="15.75" customHeight="1">
      <c r="B37" s="184" t="s">
        <v>93</v>
      </c>
      <c r="C37" t="s">
        <v>126</v>
      </c>
      <c r="D37" s="84">
        <f>IFERROR('B-Reason for Exit by Gender'!D37/'B-Reason for Exit by Gender'!H37,0)</f>
        <v>0</v>
      </c>
      <c r="E37" s="84"/>
      <c r="F37" s="84">
        <f>IFERROR('B-Reason for Exit by Gender'!F37/'B-Reason for Exit by Gender'!H37,0)</f>
        <v>0</v>
      </c>
      <c r="G37"/>
      <c r="I37" s="181" t="str">
        <f>IF(D37="","",IFERROR('B-Reason for Exit by Gender'!I37,""))</f>
        <v/>
      </c>
      <c r="K37"/>
    </row>
    <row r="38" spans="2:35" ht="15">
      <c r="D38" s="84"/>
      <c r="E38" s="84"/>
      <c r="F38" s="84"/>
      <c r="G38"/>
      <c r="I38" s="181"/>
      <c r="K38"/>
    </row>
    <row r="39" spans="2:35" ht="15" customHeight="1">
      <c r="B39" s="1" t="s">
        <v>96</v>
      </c>
      <c r="C39" t="s">
        <v>127</v>
      </c>
      <c r="D39" s="84">
        <f>IFERROR('B-Reason for Exit by Gender'!D39/'B-Reason for Exit by Gender'!H39,0)</f>
        <v>0</v>
      </c>
      <c r="E39" s="84"/>
      <c r="F39" s="84">
        <f>IFERROR('B-Reason for Exit by Gender'!F39/'B-Reason for Exit by Gender'!H39,0)</f>
        <v>0</v>
      </c>
      <c r="G39"/>
      <c r="I39" s="181" t="str">
        <f>IF(D39="","",IFERROR('B-Reason for Exit by Gender'!I39,""))</f>
        <v/>
      </c>
      <c r="K39"/>
    </row>
    <row r="40" spans="2:35" ht="15.75" customHeight="1">
      <c r="B40" s="1"/>
      <c r="D40" s="84"/>
      <c r="E40" s="84"/>
      <c r="F40" s="84"/>
      <c r="G40"/>
      <c r="I40" s="181"/>
      <c r="K40"/>
    </row>
    <row r="41" spans="2:35" ht="15" customHeight="1">
      <c r="B41" s="1" t="s">
        <v>99</v>
      </c>
      <c r="C41" t="s">
        <v>128</v>
      </c>
      <c r="D41" s="84">
        <f>IFERROR('B-Reason for Exit by Gender'!D41/'B-Reason for Exit by Gender'!H41,0)</f>
        <v>0</v>
      </c>
      <c r="E41" s="84"/>
      <c r="F41" s="84">
        <f>IFERROR('B-Reason for Exit by Gender'!F41/'B-Reason for Exit by Gender'!H41,0)</f>
        <v>0</v>
      </c>
      <c r="G41"/>
      <c r="I41" s="181" t="str">
        <f>IF(D41="","",IFERROR('B-Reason for Exit by Gender'!I41,""))</f>
        <v/>
      </c>
      <c r="K41"/>
    </row>
    <row r="42" spans="2:35" ht="15" customHeight="1">
      <c r="B42" s="1"/>
      <c r="D42" s="84"/>
      <c r="E42" s="84"/>
      <c r="F42" s="84"/>
      <c r="G42"/>
      <c r="I42" s="181"/>
      <c r="K42"/>
    </row>
    <row r="43" spans="2:35" ht="15" customHeight="1">
      <c r="B43" s="1" t="s">
        <v>102</v>
      </c>
      <c r="C43" t="s">
        <v>129</v>
      </c>
      <c r="D43" s="84">
        <f>IFERROR('B-Reason for Exit by Gender'!D43/'B-Reason for Exit by Gender'!H43,0)</f>
        <v>0</v>
      </c>
      <c r="E43" s="84"/>
      <c r="F43" s="84">
        <f>IFERROR('B-Reason for Exit by Gender'!F43/'B-Reason for Exit by Gender'!H43,0)</f>
        <v>0</v>
      </c>
      <c r="G43"/>
      <c r="I43" s="181" t="str">
        <f>IF(D43="","",IFERROR('B-Reason for Exit by Gender'!I43,""))</f>
        <v/>
      </c>
      <c r="K43"/>
    </row>
    <row r="44" spans="2:35" ht="15" customHeight="1">
      <c r="D44" s="84"/>
      <c r="E44"/>
      <c r="F44" s="84"/>
      <c r="G44"/>
      <c r="I44" s="29"/>
      <c r="K44"/>
    </row>
    <row r="45" spans="2:35" ht="15" customHeight="1">
      <c r="B45" s="64" t="s">
        <v>144</v>
      </c>
      <c r="C45" s="10"/>
      <c r="D45" s="94">
        <f>IFERROR('B-Reason for Exit by Gender'!D45/'B-Reason for Exit by Gender'!H45,0)</f>
        <v>0</v>
      </c>
      <c r="E45" s="98"/>
      <c r="F45" s="94">
        <f>IFERROR('B-Reason for Exit by Gender'!F45/'B-Reason for Exit by Gender'!H45,0)</f>
        <v>0</v>
      </c>
      <c r="G45" s="10"/>
      <c r="H45" s="10"/>
      <c r="I45" s="95" t="str">
        <f>IF(D45="","",IFERROR('B-Reason for Exit by Gender'!I45,""))</f>
        <v/>
      </c>
      <c r="K45"/>
    </row>
    <row r="46" spans="2:35" ht="15" customHeight="1">
      <c r="D46"/>
      <c r="E46"/>
      <c r="F46"/>
      <c r="G46"/>
      <c r="I46" s="29" t="str">
        <f>IF(D46="","",IFERROR('B-Reason for Exit by Gender'!I46,""))</f>
        <v/>
      </c>
      <c r="K46"/>
    </row>
    <row r="47" spans="2:35" ht="14.65" customHeight="1">
      <c r="D47"/>
      <c r="E47"/>
      <c r="F47"/>
      <c r="G47"/>
      <c r="K47"/>
    </row>
    <row r="48" spans="2:35" ht="15" hidden="1">
      <c r="D48"/>
      <c r="E48"/>
      <c r="F48"/>
      <c r="G48"/>
      <c r="K48"/>
    </row>
    <row r="49" spans="2:11" ht="15" hidden="1">
      <c r="D49"/>
      <c r="E49"/>
      <c r="F49"/>
      <c r="G49"/>
      <c r="K49"/>
    </row>
    <row r="50" spans="2:11" ht="15.75" hidden="1" customHeight="1">
      <c r="B50"/>
      <c r="D50"/>
      <c r="E50"/>
      <c r="F50"/>
      <c r="G50"/>
      <c r="K50"/>
    </row>
    <row r="51" spans="2:11" ht="15.75" hidden="1" customHeight="1">
      <c r="B51"/>
      <c r="D51"/>
      <c r="E51"/>
      <c r="F51"/>
      <c r="G51"/>
      <c r="K51"/>
    </row>
    <row r="52" spans="2:11" ht="15.75" hidden="1" customHeight="1">
      <c r="B52"/>
      <c r="D52"/>
      <c r="E52"/>
      <c r="F52"/>
      <c r="G52"/>
      <c r="K52"/>
    </row>
    <row r="53" spans="2:11" ht="15.75" hidden="1" customHeight="1">
      <c r="B53"/>
      <c r="D53"/>
      <c r="E53"/>
      <c r="F53"/>
      <c r="G53"/>
      <c r="K53"/>
    </row>
    <row r="54" spans="2:11" ht="15.75" hidden="1" customHeight="1">
      <c r="B54"/>
      <c r="D54"/>
      <c r="E54"/>
      <c r="F54"/>
      <c r="G54"/>
      <c r="K54"/>
    </row>
    <row r="55" spans="2:11" ht="15" hidden="1">
      <c r="D55"/>
      <c r="E55"/>
      <c r="F55"/>
      <c r="G55"/>
      <c r="K55"/>
    </row>
    <row r="56" spans="2:11" ht="15.75" hidden="1"/>
  </sheetData>
  <sheetProtection sheet="1" objects="1" scenarios="1" selectLockedCells="1"/>
  <mergeCells count="1">
    <mergeCell ref="B6:M6"/>
  </mergeCells>
  <pageMargins left="0.25" right="0.25" top="0.75" bottom="0.75" header="0.3" footer="0.3"/>
  <pageSetup scale="76" orientation="landscape" horizontalDpi="4294967293" verticalDpi="4294967293" r:id="rId1"/>
  <extLst>
    <ext xmlns:x14="http://schemas.microsoft.com/office/spreadsheetml/2009/9/main" uri="{78C0D931-6437-407d-A8EE-F0AAD7539E65}">
      <x14:conditionalFormattings>
        <x14:conditionalFormatting xmlns:xm="http://schemas.microsoft.com/office/excel/2006/main">
          <x14:cfRule type="expression" priority="2" id="{4B798A8E-14A2-4F01-B072-DF9BE405A254}">
            <xm:f>'B-Reason for Exit by Gender'!$Y$2="NO"</xm:f>
            <x14:dxf>
              <fill>
                <patternFill>
                  <bgColor theme="1" tint="0.499984740745262"/>
                </patternFill>
              </fill>
            </x14:dxf>
          </x14:cfRule>
          <xm:sqref>B27:I27</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FC607-5228-4950-93A6-388DE248197B}">
  <sheetPr codeName="Sheet8">
    <tabColor theme="4" tint="0.39997558519241921"/>
  </sheetPr>
  <dimension ref="A1:J40"/>
  <sheetViews>
    <sheetView showGridLines="0" zoomScaleNormal="100" workbookViewId="0">
      <selection activeCell="C6" sqref="C6"/>
    </sheetView>
  </sheetViews>
  <sheetFormatPr defaultColWidth="0" defaultRowHeight="15" zeroHeight="1"/>
  <cols>
    <col min="1" max="1" width="5.28515625" customWidth="1"/>
    <col min="2" max="2" width="57.42578125" bestFit="1" customWidth="1"/>
    <col min="3" max="3" width="16.85546875" customWidth="1"/>
    <col min="4" max="4" width="17" customWidth="1"/>
    <col min="5" max="5" width="13.140625" customWidth="1"/>
    <col min="6" max="6" width="12.85546875" customWidth="1"/>
    <col min="7" max="7" width="4.5703125" customWidth="1"/>
    <col min="8" max="16384" width="8.7109375" hidden="1"/>
  </cols>
  <sheetData>
    <row r="1" spans="1:10" ht="15" customHeight="1">
      <c r="A1" s="13" t="s">
        <v>145</v>
      </c>
    </row>
    <row r="2" spans="1:10" ht="23.25" customHeight="1">
      <c r="B2" s="46" t="s">
        <v>146</v>
      </c>
    </row>
    <row r="3" spans="1:10" s="42" customFormat="1" ht="130.5" customHeight="1">
      <c r="A3" s="41"/>
      <c r="B3" s="251" t="s">
        <v>147</v>
      </c>
      <c r="C3" s="251"/>
      <c r="D3" s="251"/>
      <c r="E3" s="251"/>
      <c r="F3" s="251"/>
      <c r="I3"/>
    </row>
    <row r="4" spans="1:10" ht="15.75">
      <c r="A4" s="4"/>
      <c r="B4" s="43"/>
      <c r="C4" s="45" t="s">
        <v>148</v>
      </c>
      <c r="D4" s="45" t="s">
        <v>148</v>
      </c>
      <c r="E4" s="44"/>
      <c r="F4" s="44"/>
      <c r="H4">
        <f>'A-Reason for Exit by RE'!AI24</f>
        <v>2</v>
      </c>
    </row>
    <row r="5" spans="1:10" ht="16.5" thickBot="1">
      <c r="A5" s="4"/>
      <c r="B5" s="47" t="s">
        <v>149</v>
      </c>
      <c r="C5" s="48" t="s">
        <v>150</v>
      </c>
      <c r="D5" s="48" t="s">
        <v>151</v>
      </c>
      <c r="E5" s="47" t="s">
        <v>152</v>
      </c>
      <c r="F5" s="49" t="s">
        <v>153</v>
      </c>
    </row>
    <row r="6" spans="1:10" ht="15.75">
      <c r="A6" s="4"/>
      <c r="B6" s="50" t="s">
        <v>154</v>
      </c>
      <c r="C6" s="139"/>
      <c r="D6" s="143" t="str">
        <f>'A-Reason for Exit by RE'!R14</f>
        <v/>
      </c>
      <c r="E6" s="145" t="str">
        <f>IF(OR(C6="",D6=""),"",IFERROR(D6-C6,""))</f>
        <v/>
      </c>
      <c r="F6" s="51" t="str">
        <f t="shared" ref="F6:F22" si="0">IFERROR((D6-C6)/C6,"")</f>
        <v/>
      </c>
      <c r="I6" s="71"/>
      <c r="J6" s="5"/>
    </row>
    <row r="7" spans="1:10" ht="15.75">
      <c r="A7" s="4"/>
      <c r="B7" s="52" t="s">
        <v>155</v>
      </c>
      <c r="C7" s="138"/>
      <c r="D7" s="146" t="str">
        <f>'A-Reason for Exit by RE'!R17</f>
        <v/>
      </c>
      <c r="E7" s="148" t="str">
        <f t="shared" ref="E7:E22" si="1">IF(OR(C7="",D7=""),"",IFERROR(D7-C7,""))</f>
        <v/>
      </c>
      <c r="F7" s="149" t="str">
        <f t="shared" si="0"/>
        <v/>
      </c>
      <c r="I7" s="71"/>
      <c r="J7" s="5"/>
    </row>
    <row r="8" spans="1:10" ht="15.75">
      <c r="B8" s="54" t="s">
        <v>156</v>
      </c>
      <c r="C8" s="137"/>
      <c r="D8" s="150" t="str">
        <f>'A-Reason for Exit by RE'!R27</f>
        <v/>
      </c>
      <c r="E8" s="145" t="str">
        <f t="shared" si="1"/>
        <v/>
      </c>
      <c r="F8" s="147" t="str">
        <f t="shared" si="0"/>
        <v/>
      </c>
      <c r="I8" s="62"/>
      <c r="J8" s="63"/>
    </row>
    <row r="9" spans="1:10" ht="15.75">
      <c r="B9" s="52" t="s">
        <v>157</v>
      </c>
      <c r="C9" s="138"/>
      <c r="D9" s="142" t="str">
        <f>'A-Reason for Exit by RE'!R29</f>
        <v/>
      </c>
      <c r="E9" s="144" t="str">
        <f t="shared" si="1"/>
        <v/>
      </c>
      <c r="F9" s="53" t="str">
        <f t="shared" si="0"/>
        <v/>
      </c>
      <c r="I9" s="184"/>
    </row>
    <row r="10" spans="1:10" ht="18" customHeight="1">
      <c r="B10" s="54" t="s">
        <v>158</v>
      </c>
      <c r="C10" s="141"/>
      <c r="D10" s="150" t="str">
        <f>'A-Reason for Exit by RE'!R31</f>
        <v/>
      </c>
      <c r="E10" s="145" t="str">
        <f t="shared" si="1"/>
        <v/>
      </c>
      <c r="F10" s="55" t="str">
        <f t="shared" si="0"/>
        <v/>
      </c>
      <c r="I10" s="61"/>
    </row>
    <row r="11" spans="1:10" ht="15.75">
      <c r="B11" s="52" t="s">
        <v>159</v>
      </c>
      <c r="C11" s="138"/>
      <c r="D11" s="142" t="str">
        <f>'A-Reason for Exit by RE'!R33</f>
        <v/>
      </c>
      <c r="E11" s="144" t="str">
        <f t="shared" si="1"/>
        <v/>
      </c>
      <c r="F11" s="53" t="str">
        <f t="shared" si="0"/>
        <v/>
      </c>
      <c r="I11" s="184"/>
      <c r="J11" s="8"/>
    </row>
    <row r="12" spans="1:10" ht="15.75">
      <c r="B12" s="54" t="s">
        <v>160</v>
      </c>
      <c r="C12" s="141"/>
      <c r="D12" s="150" t="str">
        <f>'A-Reason for Exit by RE'!R37</f>
        <v/>
      </c>
      <c r="E12" s="145" t="str">
        <f t="shared" si="1"/>
        <v/>
      </c>
      <c r="F12" s="55" t="str">
        <f t="shared" si="0"/>
        <v/>
      </c>
      <c r="I12" s="184"/>
    </row>
    <row r="13" spans="1:10" ht="15.75">
      <c r="B13" s="52" t="s">
        <v>161</v>
      </c>
      <c r="C13" s="138"/>
      <c r="D13" s="142" t="str">
        <f>'A-Reason for Exit by RE'!R39</f>
        <v/>
      </c>
      <c r="E13" s="144" t="str">
        <f t="shared" si="1"/>
        <v/>
      </c>
      <c r="F13" s="53" t="str">
        <f t="shared" si="0"/>
        <v/>
      </c>
      <c r="I13" s="1"/>
    </row>
    <row r="14" spans="1:10" ht="15.75">
      <c r="B14" s="54" t="s">
        <v>162</v>
      </c>
      <c r="C14" s="141"/>
      <c r="D14" s="150" t="str">
        <f>'A-Reason for Exit by RE'!R41</f>
        <v/>
      </c>
      <c r="E14" s="145" t="str">
        <f t="shared" si="1"/>
        <v/>
      </c>
      <c r="F14" s="55" t="str">
        <f t="shared" si="0"/>
        <v/>
      </c>
      <c r="I14" s="1"/>
    </row>
    <row r="15" spans="1:10" ht="15.75">
      <c r="B15" s="52" t="s">
        <v>163</v>
      </c>
      <c r="C15" s="138"/>
      <c r="D15" s="142" t="str">
        <f>'A-Reason for Exit by RE'!R43</f>
        <v/>
      </c>
      <c r="E15" s="144" t="str">
        <f t="shared" si="1"/>
        <v/>
      </c>
      <c r="F15" s="53" t="str">
        <f t="shared" si="0"/>
        <v/>
      </c>
      <c r="I15" s="1"/>
    </row>
    <row r="16" spans="1:10" ht="15.75">
      <c r="B16" s="54" t="s">
        <v>164</v>
      </c>
      <c r="C16" s="141"/>
      <c r="D16" s="150" t="str">
        <f>'A-Reason for Exit by RE'!D45</f>
        <v/>
      </c>
      <c r="E16" s="145" t="str">
        <f t="shared" si="1"/>
        <v/>
      </c>
      <c r="F16" s="55" t="str">
        <f t="shared" si="0"/>
        <v/>
      </c>
    </row>
    <row r="17" spans="2:9" ht="15.75">
      <c r="B17" s="52" t="s">
        <v>165</v>
      </c>
      <c r="C17" s="138"/>
      <c r="D17" s="142" t="str">
        <f>'A-Reason for Exit by RE'!F45</f>
        <v/>
      </c>
      <c r="E17" s="144" t="str">
        <f t="shared" si="1"/>
        <v/>
      </c>
      <c r="F17" s="53" t="str">
        <f t="shared" si="0"/>
        <v/>
      </c>
    </row>
    <row r="18" spans="2:9" ht="15.75">
      <c r="B18" s="54" t="s">
        <v>166</v>
      </c>
      <c r="C18" s="141"/>
      <c r="D18" s="150" t="str">
        <f>'A-Reason for Exit by RE'!H45</f>
        <v/>
      </c>
      <c r="E18" s="145" t="str">
        <f t="shared" si="1"/>
        <v/>
      </c>
      <c r="F18" s="55" t="str">
        <f t="shared" si="0"/>
        <v/>
      </c>
    </row>
    <row r="19" spans="2:9" ht="15.75">
      <c r="B19" s="52" t="s">
        <v>167</v>
      </c>
      <c r="C19" s="138"/>
      <c r="D19" s="142" t="str">
        <f>'A-Reason for Exit by RE'!J45</f>
        <v/>
      </c>
      <c r="E19" s="144" t="str">
        <f t="shared" si="1"/>
        <v/>
      </c>
      <c r="F19" s="53" t="str">
        <f t="shared" si="0"/>
        <v/>
      </c>
    </row>
    <row r="20" spans="2:9" ht="15.75">
      <c r="B20" s="54" t="s">
        <v>168</v>
      </c>
      <c r="C20" s="141"/>
      <c r="D20" s="150" t="str">
        <f>'A-Reason for Exit by RE'!L45</f>
        <v/>
      </c>
      <c r="E20" s="145" t="str">
        <f t="shared" si="1"/>
        <v/>
      </c>
      <c r="F20" s="55" t="str">
        <f t="shared" si="0"/>
        <v/>
      </c>
    </row>
    <row r="21" spans="2:9" ht="15.75">
      <c r="B21" s="52" t="s">
        <v>169</v>
      </c>
      <c r="C21" s="138"/>
      <c r="D21" s="142" t="str">
        <f>'A-Reason for Exit by RE'!N45</f>
        <v/>
      </c>
      <c r="E21" s="144" t="str">
        <f t="shared" si="1"/>
        <v/>
      </c>
      <c r="F21" s="53" t="str">
        <f t="shared" si="0"/>
        <v/>
      </c>
    </row>
    <row r="22" spans="2:9" ht="15.75">
      <c r="B22" s="145" t="s">
        <v>170</v>
      </c>
      <c r="C22" s="140"/>
      <c r="D22" s="150" t="str">
        <f>'A-Reason for Exit by RE'!P45</f>
        <v/>
      </c>
      <c r="E22" s="145" t="str">
        <f t="shared" si="1"/>
        <v/>
      </c>
      <c r="F22" s="151" t="str">
        <f t="shared" si="0"/>
        <v/>
      </c>
    </row>
    <row r="23" spans="2:9"/>
    <row r="24" spans="2:9"/>
    <row r="26" spans="2:9" hidden="1">
      <c r="I26" s="3"/>
    </row>
    <row r="27" spans="2:9" hidden="1">
      <c r="I27" s="64"/>
    </row>
    <row r="28" spans="2:9" hidden="1">
      <c r="I28" s="3"/>
    </row>
    <row r="33" customFormat="1" hidden="1"/>
    <row r="34" customFormat="1" hidden="1"/>
    <row r="35" customFormat="1" hidden="1"/>
    <row r="36" customFormat="1" hidden="1"/>
    <row r="37" customFormat="1" hidden="1"/>
    <row r="38" customFormat="1" hidden="1"/>
    <row r="39" customFormat="1" hidden="1"/>
    <row r="40" customFormat="1" hidden="1"/>
  </sheetData>
  <sheetProtection sheet="1" selectLockedCells="1"/>
  <mergeCells count="1">
    <mergeCell ref="B3:F3"/>
  </mergeCells>
  <phoneticPr fontId="9" type="noConversion"/>
  <conditionalFormatting sqref="B8">
    <cfRule type="expression" dxfId="12" priority="4">
      <formula>$H$4=2</formula>
    </cfRule>
  </conditionalFormatting>
  <conditionalFormatting sqref="C8:F8">
    <cfRule type="expression" dxfId="11" priority="3">
      <formula>$H$4=2</formula>
    </cfRule>
  </conditionalFormatting>
  <conditionalFormatting sqref="E6:E22">
    <cfRule type="expression" dxfId="10" priority="5" stopIfTrue="1">
      <formula>AND(ABS(E6)&gt;=50,ABS(F6)&gt;=30%)</formula>
    </cfRule>
    <cfRule type="expression" dxfId="9" priority="7">
      <formula>ABS(E6)&gt;=20</formula>
    </cfRule>
  </conditionalFormatting>
  <conditionalFormatting sqref="F6:F22">
    <cfRule type="expression" dxfId="8" priority="6" stopIfTrue="1">
      <formula>AND(ABS(E6)&gt;=20,ABS(F6)&gt;=20%)</formula>
    </cfRule>
    <cfRule type="expression" dxfId="7" priority="8">
      <formula>ABS(F6)&gt;=20%</formula>
    </cfRule>
  </conditionalFormatting>
  <conditionalFormatting sqref="F8">
    <cfRule type="expression" dxfId="6" priority="1" stopIfTrue="1">
      <formula>AND(ABS(F8)&gt;=50,ABS(G8)&gt;=30%)</formula>
    </cfRule>
    <cfRule type="expression" dxfId="5" priority="2">
      <formula>ABS(F8)&gt;=20</formula>
    </cfRule>
  </conditionalFormatting>
  <pageMargins left="0.7" right="0.7" top="0.75" bottom="0.75" header="0.3" footer="0.3"/>
  <pageSetup orientation="landscape" horizontalDpi="4294967293" vertic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BBE7E7-A978-42C5-BDEE-2E4BD0D7881B}">
  <sheetPr>
    <tabColor rgb="FFFFFF00"/>
    <pageSetUpPr fitToPage="1"/>
  </sheetPr>
  <dimension ref="A1:O428"/>
  <sheetViews>
    <sheetView showGridLines="0" zoomScaleNormal="100" workbookViewId="0">
      <selection activeCell="B3" sqref="B3"/>
    </sheetView>
  </sheetViews>
  <sheetFormatPr defaultColWidth="0" defaultRowHeight="15" zeroHeight="1"/>
  <cols>
    <col min="1" max="1" width="67.5703125" customWidth="1"/>
    <col min="2" max="2" width="47.28515625" customWidth="1"/>
    <col min="3" max="3" width="7.140625" customWidth="1"/>
    <col min="4" max="7" width="9" hidden="1"/>
    <col min="8" max="8" width="15.5703125" style="3" hidden="1"/>
    <col min="9" max="9" width="11.42578125" style="3" hidden="1"/>
    <col min="10" max="10" width="15" style="3" hidden="1"/>
    <col min="11" max="11" width="9" style="3" hidden="1"/>
    <col min="12" max="12" width="9" hidden="1"/>
    <col min="13" max="13" width="32.28515625" hidden="1"/>
    <col min="14" max="14" width="11.5703125" hidden="1"/>
    <col min="15" max="15" width="10" hidden="1"/>
    <col min="16" max="16383" width="9" hidden="1"/>
    <col min="16384" max="16384" width="9" hidden="1" customWidth="1"/>
  </cols>
  <sheetData>
    <row r="1" spans="1:15" ht="31.5" customHeight="1">
      <c r="A1" s="162" t="s">
        <v>171</v>
      </c>
      <c r="B1" s="154"/>
      <c r="C1" s="116"/>
      <c r="D1" s="116"/>
      <c r="E1" s="114"/>
      <c r="F1" s="114"/>
      <c r="G1" s="114"/>
      <c r="H1"/>
      <c r="I1"/>
      <c r="J1"/>
    </row>
    <row r="2" spans="1:15" ht="78.75">
      <c r="A2" s="119" t="s">
        <v>172</v>
      </c>
      <c r="B2" s="154"/>
      <c r="C2" s="115"/>
      <c r="D2" s="115"/>
      <c r="E2" s="8"/>
      <c r="F2" s="8"/>
      <c r="G2" s="8"/>
      <c r="H2"/>
      <c r="I2"/>
      <c r="J2"/>
    </row>
    <row r="3" spans="1:15" ht="18.75">
      <c r="A3" s="155" t="s">
        <v>173</v>
      </c>
      <c r="B3" s="132" t="s">
        <v>174</v>
      </c>
      <c r="C3" s="115"/>
      <c r="D3" s="115"/>
      <c r="E3" s="8"/>
      <c r="F3" s="8"/>
      <c r="G3" s="8"/>
    </row>
    <row r="4" spans="1:15" ht="18.75">
      <c r="A4" s="122"/>
      <c r="B4" s="123"/>
      <c r="C4" s="115"/>
      <c r="D4" s="115"/>
      <c r="E4" s="8"/>
      <c r="F4" s="8"/>
      <c r="G4" s="8"/>
    </row>
    <row r="5" spans="1:15" ht="18.75">
      <c r="A5" s="155" t="s">
        <v>175</v>
      </c>
      <c r="B5" s="124" t="str">
        <f>IF(AND('A-Reason for Exit by RE'!D4="",'A-Reason for Exit by RE'!F4=""),"",YEAR('A-Reason for Exit by RE'!D4)&amp;"-"&amp;YEAR('A-Reason for Exit by RE'!F4))</f>
        <v/>
      </c>
      <c r="C5" s="115"/>
      <c r="D5" s="115"/>
      <c r="E5" s="8"/>
      <c r="F5" s="8"/>
      <c r="G5" s="8"/>
    </row>
    <row r="6" spans="1:15" ht="18.75">
      <c r="A6" s="121"/>
      <c r="B6" s="121"/>
      <c r="C6" s="115"/>
      <c r="D6" s="115"/>
      <c r="E6" s="8"/>
      <c r="F6" s="8"/>
      <c r="G6" s="8"/>
      <c r="H6" s="64" t="s">
        <v>176</v>
      </c>
    </row>
    <row r="7" spans="1:15" ht="41.25" customHeight="1">
      <c r="A7" s="119" t="s">
        <v>177</v>
      </c>
      <c r="B7" s="120"/>
      <c r="C7" s="116"/>
      <c r="D7" s="116"/>
      <c r="E7" s="114"/>
      <c r="F7" s="114"/>
      <c r="G7" s="114"/>
      <c r="H7" s="117" t="s">
        <v>178</v>
      </c>
      <c r="I7" s="117" t="s">
        <v>179</v>
      </c>
      <c r="J7" s="117" t="s">
        <v>180</v>
      </c>
      <c r="K7" s="131" t="s">
        <v>181</v>
      </c>
      <c r="M7" s="15" t="s">
        <v>182</v>
      </c>
    </row>
    <row r="8" spans="1:15" ht="4.5" customHeight="1">
      <c r="A8" s="119"/>
      <c r="B8" s="120"/>
      <c r="C8" s="116"/>
      <c r="D8" s="116"/>
      <c r="E8" s="114"/>
      <c r="F8" s="114"/>
      <c r="G8" s="114"/>
      <c r="H8" s="117"/>
      <c r="I8" s="117"/>
      <c r="J8" s="117"/>
      <c r="K8" s="131"/>
      <c r="M8" s="15"/>
    </row>
    <row r="9" spans="1:15" ht="18.75">
      <c r="A9" s="155" t="s">
        <v>183</v>
      </c>
      <c r="B9" s="176" t="str">
        <f>IF(OR(B3="",B3="- Select State -"),"",VLOOKUP(B3,Table13[[#All],[STATE]:[STATE_ABBREV]],3,FALSE)&amp;"seaIDEACEXITv000001.csv")</f>
        <v/>
      </c>
      <c r="C9" s="115"/>
      <c r="D9" s="115"/>
      <c r="E9" s="8"/>
      <c r="F9" s="8"/>
      <c r="G9" s="8"/>
      <c r="H9" s="117" t="s">
        <v>174</v>
      </c>
      <c r="I9" s="117" t="s">
        <v>184</v>
      </c>
      <c r="J9" s="117" t="s">
        <v>184</v>
      </c>
      <c r="K9" s="131" t="s">
        <v>185</v>
      </c>
      <c r="M9" s="15" t="str">
        <f>VLOOKUP(B3,Table13[[#All],[STATE]:[STATE_ABBREV]],3,FALSE)&amp;"seaIDEACEXIT"&amp;B5&amp;".csv"</f>
        <v>xseaIDEACEXIT.csv</v>
      </c>
    </row>
    <row r="10" spans="1:15" ht="19.5" customHeight="1">
      <c r="A10" s="121"/>
      <c r="B10" s="121"/>
      <c r="C10" s="8"/>
      <c r="D10" s="8"/>
      <c r="E10" s="8"/>
      <c r="F10" s="8"/>
      <c r="G10" s="8"/>
      <c r="H10" s="113" t="s">
        <v>186</v>
      </c>
      <c r="I10" s="117" t="s">
        <v>187</v>
      </c>
      <c r="J10" s="113" t="s">
        <v>188</v>
      </c>
      <c r="K10" s="131" t="s">
        <v>189</v>
      </c>
    </row>
    <row r="11" spans="1:15" ht="21">
      <c r="A11" s="161" t="s">
        <v>190</v>
      </c>
      <c r="B11" s="121"/>
      <c r="C11" s="8"/>
      <c r="D11" s="8"/>
      <c r="E11" s="8"/>
      <c r="F11" s="8"/>
      <c r="G11" s="8"/>
      <c r="H11" s="113" t="s">
        <v>191</v>
      </c>
      <c r="I11" s="117" t="s">
        <v>192</v>
      </c>
      <c r="J11" s="113" t="s">
        <v>193</v>
      </c>
      <c r="K11" s="131" t="s">
        <v>194</v>
      </c>
      <c r="M11" s="113" t="s">
        <v>195</v>
      </c>
    </row>
    <row r="12" spans="1:15" ht="15.75">
      <c r="A12" s="125"/>
      <c r="B12" s="125"/>
      <c r="H12" s="113" t="s">
        <v>196</v>
      </c>
      <c r="I12" s="117">
        <v>60</v>
      </c>
      <c r="J12" s="113" t="s">
        <v>197</v>
      </c>
      <c r="K12" s="131" t="s">
        <v>198</v>
      </c>
      <c r="M12" s="117" t="str">
        <f>VLOOKUP(B3,Table13[[#All],[STATE]:[ANSI_CODE]],2,FALSE)</f>
        <v>x</v>
      </c>
    </row>
    <row r="13" spans="1:15" ht="94.5">
      <c r="A13" s="119" t="s">
        <v>199</v>
      </c>
      <c r="B13" s="121"/>
      <c r="H13" s="113" t="s">
        <v>200</v>
      </c>
      <c r="I13" s="117" t="s">
        <v>201</v>
      </c>
      <c r="J13" s="113" t="s">
        <v>202</v>
      </c>
      <c r="K13" s="131" t="s">
        <v>203</v>
      </c>
    </row>
    <row r="14" spans="1:15" s="3" customFormat="1" ht="15.75">
      <c r="A14" s="125"/>
      <c r="B14" s="125"/>
      <c r="C14"/>
      <c r="D14"/>
      <c r="E14"/>
      <c r="F14"/>
      <c r="G14"/>
      <c r="H14" s="113" t="s">
        <v>204</v>
      </c>
      <c r="I14" s="117" t="s">
        <v>205</v>
      </c>
      <c r="J14" s="113" t="s">
        <v>206</v>
      </c>
      <c r="L14"/>
      <c r="M14"/>
      <c r="N14"/>
      <c r="O14"/>
    </row>
    <row r="15" spans="1:15" s="3" customFormat="1" ht="15.75">
      <c r="A15" s="126" t="s">
        <v>207</v>
      </c>
      <c r="B15" s="75" t="s">
        <v>208</v>
      </c>
      <c r="C15"/>
      <c r="D15"/>
      <c r="E15"/>
      <c r="F15"/>
      <c r="G15"/>
      <c r="H15" s="113" t="s">
        <v>209</v>
      </c>
      <c r="I15" s="117" t="s">
        <v>210</v>
      </c>
      <c r="J15" s="113" t="s">
        <v>211</v>
      </c>
      <c r="L15"/>
      <c r="M15"/>
      <c r="N15"/>
      <c r="O15"/>
    </row>
    <row r="16" spans="1:15" s="3" customFormat="1" ht="15.75">
      <c r="A16" s="127" t="s">
        <v>212</v>
      </c>
      <c r="B16" s="125" t="s">
        <v>213</v>
      </c>
      <c r="C16"/>
      <c r="D16"/>
      <c r="E16"/>
      <c r="F16"/>
      <c r="G16"/>
      <c r="H16" s="113" t="s">
        <v>214</v>
      </c>
      <c r="I16" s="117" t="s">
        <v>215</v>
      </c>
      <c r="J16" s="113" t="s">
        <v>216</v>
      </c>
      <c r="L16"/>
      <c r="M16"/>
      <c r="N16"/>
      <c r="O16"/>
    </row>
    <row r="17" spans="1:15" s="3" customFormat="1" ht="15.75">
      <c r="A17" s="127" t="s">
        <v>217</v>
      </c>
      <c r="B17" s="125" t="s">
        <v>218</v>
      </c>
      <c r="C17"/>
      <c r="D17"/>
      <c r="E17"/>
      <c r="F17"/>
      <c r="G17"/>
      <c r="H17" s="113" t="s">
        <v>219</v>
      </c>
      <c r="I17" s="117" t="s">
        <v>220</v>
      </c>
      <c r="J17" s="113" t="s">
        <v>221</v>
      </c>
      <c r="L17"/>
      <c r="M17"/>
      <c r="N17"/>
      <c r="O17"/>
    </row>
    <row r="18" spans="1:15" s="3" customFormat="1" ht="15.75">
      <c r="A18" s="127" t="s">
        <v>222</v>
      </c>
      <c r="B18" s="125" t="s">
        <v>223</v>
      </c>
      <c r="C18"/>
      <c r="D18"/>
      <c r="E18"/>
      <c r="F18"/>
      <c r="G18"/>
      <c r="H18" s="113" t="s">
        <v>224</v>
      </c>
      <c r="I18" s="117">
        <v>10</v>
      </c>
      <c r="J18" s="113" t="s">
        <v>225</v>
      </c>
      <c r="L18"/>
      <c r="M18"/>
      <c r="N18"/>
      <c r="O18"/>
    </row>
    <row r="19" spans="1:15" s="3" customFormat="1" ht="15.75">
      <c r="A19" s="127" t="s">
        <v>226</v>
      </c>
      <c r="B19" s="125" t="s">
        <v>227</v>
      </c>
      <c r="C19"/>
      <c r="D19"/>
      <c r="E19"/>
      <c r="F19"/>
      <c r="G19"/>
      <c r="H19" s="113" t="s">
        <v>228</v>
      </c>
      <c r="I19" s="117">
        <v>11</v>
      </c>
      <c r="J19" s="113" t="s">
        <v>229</v>
      </c>
      <c r="L19"/>
      <c r="M19"/>
      <c r="N19"/>
      <c r="O19"/>
    </row>
    <row r="20" spans="1:15" s="3" customFormat="1" ht="15.75">
      <c r="A20" s="127" t="s">
        <v>230</v>
      </c>
      <c r="B20" s="125" t="s">
        <v>231</v>
      </c>
      <c r="C20"/>
      <c r="D20"/>
      <c r="E20"/>
      <c r="F20"/>
      <c r="G20"/>
      <c r="H20" s="113" t="s">
        <v>232</v>
      </c>
      <c r="I20" s="117">
        <v>12</v>
      </c>
      <c r="J20" s="113" t="s">
        <v>233</v>
      </c>
      <c r="L20"/>
      <c r="M20"/>
      <c r="N20"/>
      <c r="O20"/>
    </row>
    <row r="21" spans="1:15" s="3" customFormat="1" ht="15.75">
      <c r="A21" s="127" t="s">
        <v>234</v>
      </c>
      <c r="B21" s="125" t="s">
        <v>235</v>
      </c>
      <c r="C21"/>
      <c r="D21"/>
      <c r="E21"/>
      <c r="F21"/>
      <c r="G21"/>
      <c r="H21" s="113" t="s">
        <v>236</v>
      </c>
      <c r="I21" s="117">
        <v>13</v>
      </c>
      <c r="J21" s="113" t="s">
        <v>237</v>
      </c>
      <c r="L21"/>
      <c r="M21"/>
      <c r="N21"/>
      <c r="O21"/>
    </row>
    <row r="22" spans="1:15" s="3" customFormat="1" ht="15.75">
      <c r="A22" s="127" t="s">
        <v>238</v>
      </c>
      <c r="B22" s="125" t="s">
        <v>239</v>
      </c>
      <c r="C22"/>
      <c r="D22"/>
      <c r="E22"/>
      <c r="F22"/>
      <c r="G22"/>
      <c r="H22" s="113" t="s">
        <v>240</v>
      </c>
      <c r="I22" s="117">
        <v>66</v>
      </c>
      <c r="J22" s="113" t="s">
        <v>241</v>
      </c>
      <c r="L22"/>
      <c r="M22"/>
      <c r="N22"/>
      <c r="O22"/>
    </row>
    <row r="23" spans="1:15" s="3" customFormat="1" ht="15.75">
      <c r="A23" s="127" t="s">
        <v>242</v>
      </c>
      <c r="B23" s="125" t="s">
        <v>243</v>
      </c>
      <c r="C23"/>
      <c r="D23"/>
      <c r="E23"/>
      <c r="F23"/>
      <c r="G23"/>
      <c r="H23" s="113" t="s">
        <v>244</v>
      </c>
      <c r="I23" s="117">
        <v>15</v>
      </c>
      <c r="J23" s="113" t="s">
        <v>245</v>
      </c>
      <c r="L23"/>
      <c r="M23"/>
      <c r="N23"/>
      <c r="O23"/>
    </row>
    <row r="24" spans="1:15" s="3" customFormat="1" ht="15.75">
      <c r="A24" s="127" t="s">
        <v>246</v>
      </c>
      <c r="B24" s="125" t="s">
        <v>247</v>
      </c>
      <c r="C24"/>
      <c r="D24"/>
      <c r="E24"/>
      <c r="F24"/>
      <c r="G24"/>
      <c r="H24" s="113" t="s">
        <v>248</v>
      </c>
      <c r="I24" s="117">
        <v>16</v>
      </c>
      <c r="J24" s="113" t="s">
        <v>249</v>
      </c>
      <c r="L24"/>
      <c r="M24"/>
      <c r="N24"/>
      <c r="O24"/>
    </row>
    <row r="25" spans="1:15" s="3" customFormat="1" ht="15.75">
      <c r="A25" s="127" t="s">
        <v>250</v>
      </c>
      <c r="B25" s="125" t="s">
        <v>129</v>
      </c>
      <c r="C25"/>
      <c r="D25"/>
      <c r="E25"/>
      <c r="F25"/>
      <c r="G25"/>
      <c r="H25" s="113" t="s">
        <v>251</v>
      </c>
      <c r="I25" s="117">
        <v>17</v>
      </c>
      <c r="J25" s="113" t="s">
        <v>252</v>
      </c>
      <c r="L25"/>
      <c r="M25"/>
      <c r="N25"/>
      <c r="O25"/>
    </row>
    <row r="26" spans="1:15" s="3" customFormat="1" ht="15.75">
      <c r="A26" s="127" t="s">
        <v>253</v>
      </c>
      <c r="B26" s="125" t="s">
        <v>254</v>
      </c>
      <c r="C26"/>
      <c r="D26"/>
      <c r="E26"/>
      <c r="F26"/>
      <c r="G26"/>
      <c r="H26" s="113" t="s">
        <v>255</v>
      </c>
      <c r="I26" s="117">
        <v>18</v>
      </c>
      <c r="J26" s="113" t="s">
        <v>256</v>
      </c>
      <c r="L26"/>
      <c r="M26"/>
      <c r="N26"/>
      <c r="O26"/>
    </row>
    <row r="27" spans="1:15" s="3" customFormat="1">
      <c r="A27" s="118"/>
      <c r="B27"/>
      <c r="C27"/>
      <c r="D27"/>
      <c r="E27"/>
      <c r="F27"/>
      <c r="G27"/>
      <c r="H27" s="113" t="s">
        <v>257</v>
      </c>
      <c r="I27" s="117">
        <v>19</v>
      </c>
      <c r="J27" s="113" t="s">
        <v>258</v>
      </c>
      <c r="L27"/>
      <c r="M27"/>
      <c r="N27"/>
      <c r="O27"/>
    </row>
    <row r="28" spans="1:15" s="3" customFormat="1" ht="141.75">
      <c r="A28" s="119" t="s">
        <v>259</v>
      </c>
      <c r="B28"/>
      <c r="C28"/>
      <c r="D28"/>
      <c r="E28"/>
      <c r="F28"/>
      <c r="G28"/>
      <c r="H28" s="113" t="s">
        <v>260</v>
      </c>
      <c r="I28" s="117">
        <v>20</v>
      </c>
      <c r="J28" s="113" t="s">
        <v>261</v>
      </c>
      <c r="L28"/>
      <c r="M28"/>
      <c r="N28"/>
      <c r="O28"/>
    </row>
    <row r="29" spans="1:15" s="3" customFormat="1" ht="24" customHeight="1">
      <c r="A29" s="164" t="s">
        <v>262</v>
      </c>
      <c r="B29"/>
      <c r="C29"/>
      <c r="D29"/>
      <c r="E29"/>
      <c r="F29"/>
      <c r="G29"/>
      <c r="H29" s="113" t="s">
        <v>263</v>
      </c>
      <c r="I29" s="117">
        <v>21</v>
      </c>
      <c r="J29" s="113" t="s">
        <v>264</v>
      </c>
      <c r="L29"/>
      <c r="M29"/>
      <c r="N29"/>
      <c r="O29"/>
    </row>
    <row r="30" spans="1:15" s="3" customFormat="1" ht="393" customHeight="1">
      <c r="A30" s="118"/>
      <c r="B30"/>
      <c r="C30"/>
      <c r="D30"/>
      <c r="E30"/>
      <c r="F30"/>
      <c r="G30"/>
      <c r="H30" s="113" t="s">
        <v>265</v>
      </c>
      <c r="I30" s="117">
        <v>22</v>
      </c>
      <c r="J30" s="113" t="s">
        <v>266</v>
      </c>
      <c r="L30"/>
      <c r="M30"/>
      <c r="N30"/>
      <c r="O30"/>
    </row>
    <row r="31" spans="1:15" s="3" customFormat="1" ht="17.45" customHeight="1">
      <c r="A31" s="165" t="s">
        <v>267</v>
      </c>
      <c r="B31"/>
      <c r="C31"/>
      <c r="D31"/>
      <c r="E31"/>
      <c r="F31"/>
      <c r="G31"/>
      <c r="H31" s="113" t="s">
        <v>268</v>
      </c>
      <c r="I31" s="117">
        <v>23</v>
      </c>
      <c r="J31" s="113" t="s">
        <v>269</v>
      </c>
      <c r="L31"/>
      <c r="M31"/>
      <c r="N31"/>
      <c r="O31"/>
    </row>
    <row r="32" spans="1:15" s="3" customFormat="1" ht="20.85" customHeight="1">
      <c r="A32" s="118"/>
      <c r="B32"/>
      <c r="C32"/>
      <c r="D32"/>
      <c r="E32"/>
      <c r="F32"/>
      <c r="G32"/>
      <c r="H32" s="113" t="s">
        <v>270</v>
      </c>
      <c r="I32" s="117">
        <v>24</v>
      </c>
      <c r="J32" s="113" t="s">
        <v>271</v>
      </c>
      <c r="L32"/>
      <c r="M32"/>
      <c r="N32"/>
      <c r="O32"/>
    </row>
    <row r="33" spans="1:15" s="3" customFormat="1">
      <c r="B33"/>
      <c r="C33"/>
      <c r="D33"/>
      <c r="E33"/>
      <c r="F33"/>
      <c r="G33"/>
      <c r="H33" s="113" t="s">
        <v>272</v>
      </c>
      <c r="I33" s="117">
        <v>25</v>
      </c>
      <c r="J33" s="113" t="s">
        <v>273</v>
      </c>
      <c r="L33"/>
      <c r="M33"/>
      <c r="N33"/>
      <c r="O33"/>
    </row>
    <row r="34" spans="1:15" s="3" customFormat="1" ht="322.5" customHeight="1">
      <c r="C34"/>
      <c r="D34"/>
      <c r="E34"/>
      <c r="F34"/>
      <c r="G34"/>
      <c r="H34" s="113" t="s">
        <v>274</v>
      </c>
      <c r="I34" s="117">
        <v>26</v>
      </c>
      <c r="J34" s="113" t="s">
        <v>275</v>
      </c>
      <c r="L34"/>
      <c r="M34"/>
      <c r="N34"/>
      <c r="O34"/>
    </row>
    <row r="35" spans="1:15" s="3" customFormat="1" ht="29.25" customHeight="1">
      <c r="A35" s="163" t="s">
        <v>276</v>
      </c>
      <c r="C35"/>
      <c r="D35"/>
      <c r="E35"/>
      <c r="F35"/>
      <c r="G35"/>
      <c r="H35" s="113" t="s">
        <v>277</v>
      </c>
      <c r="I35" s="117">
        <v>27</v>
      </c>
      <c r="J35" s="113" t="s">
        <v>278</v>
      </c>
      <c r="L35"/>
      <c r="M35"/>
      <c r="N35"/>
      <c r="O35"/>
    </row>
    <row r="36" spans="1:15" s="3" customFormat="1" ht="15.75">
      <c r="A36" s="166" t="s">
        <v>279</v>
      </c>
      <c r="B36" s="157"/>
      <c r="C36"/>
      <c r="D36"/>
      <c r="E36"/>
      <c r="F36"/>
      <c r="G36"/>
      <c r="H36" s="113" t="s">
        <v>280</v>
      </c>
      <c r="I36" s="117">
        <v>28</v>
      </c>
      <c r="J36" s="113" t="s">
        <v>281</v>
      </c>
      <c r="L36"/>
      <c r="M36"/>
      <c r="N36"/>
      <c r="O36"/>
    </row>
    <row r="37" spans="1:15" s="3" customFormat="1" ht="140.25" customHeight="1">
      <c r="B37" s="157"/>
      <c r="C37"/>
      <c r="D37"/>
      <c r="E37"/>
      <c r="F37"/>
      <c r="G37"/>
      <c r="H37" s="113" t="s">
        <v>282</v>
      </c>
      <c r="I37" s="117">
        <v>29</v>
      </c>
      <c r="J37" s="113" t="s">
        <v>283</v>
      </c>
      <c r="L37"/>
      <c r="M37"/>
      <c r="N37"/>
      <c r="O37"/>
    </row>
    <row r="38" spans="1:15" s="3" customFormat="1" ht="47.25">
      <c r="A38" s="156" t="s">
        <v>284</v>
      </c>
      <c r="B38" s="157"/>
      <c r="C38"/>
      <c r="D38"/>
      <c r="E38"/>
      <c r="F38"/>
      <c r="G38"/>
      <c r="H38" s="113" t="s">
        <v>285</v>
      </c>
      <c r="I38" s="117">
        <v>30</v>
      </c>
      <c r="J38" s="113" t="s">
        <v>286</v>
      </c>
      <c r="L38"/>
      <c r="M38"/>
      <c r="N38"/>
      <c r="O38"/>
    </row>
    <row r="39" spans="1:15" s="3" customFormat="1" ht="15.75">
      <c r="A39" s="167" t="s">
        <v>287</v>
      </c>
      <c r="B39" s="157"/>
      <c r="C39"/>
      <c r="D39"/>
      <c r="E39"/>
      <c r="F39"/>
      <c r="G39"/>
      <c r="H39" s="113" t="s">
        <v>288</v>
      </c>
      <c r="I39" s="117">
        <v>31</v>
      </c>
      <c r="J39" s="113" t="s">
        <v>289</v>
      </c>
      <c r="L39"/>
      <c r="M39"/>
      <c r="N39"/>
      <c r="O39"/>
    </row>
    <row r="40" spans="1:15" s="3" customFormat="1" ht="312.75" customHeight="1">
      <c r="A40" s="160"/>
      <c r="B40" s="157"/>
      <c r="C40"/>
      <c r="D40"/>
      <c r="E40"/>
      <c r="F40"/>
      <c r="G40"/>
      <c r="H40" s="113" t="s">
        <v>290</v>
      </c>
      <c r="I40" s="117">
        <v>32</v>
      </c>
      <c r="J40" s="113" t="s">
        <v>291</v>
      </c>
      <c r="L40"/>
      <c r="M40"/>
      <c r="N40"/>
      <c r="O40"/>
    </row>
    <row r="41" spans="1:15" s="3" customFormat="1" ht="22.5" customHeight="1">
      <c r="A41" s="160" t="s">
        <v>292</v>
      </c>
      <c r="B41" s="157"/>
      <c r="C41"/>
      <c r="D41"/>
      <c r="E41"/>
      <c r="F41"/>
      <c r="G41"/>
      <c r="H41" s="113" t="s">
        <v>293</v>
      </c>
      <c r="I41" s="117">
        <v>33</v>
      </c>
      <c r="J41" s="113" t="s">
        <v>294</v>
      </c>
      <c r="L41"/>
      <c r="M41"/>
      <c r="N41"/>
      <c r="O41"/>
    </row>
    <row r="42" spans="1:15" s="3" customFormat="1" ht="24" customHeight="1">
      <c r="A42" s="168" t="s">
        <v>295</v>
      </c>
      <c r="B42" s="157"/>
      <c r="C42"/>
      <c r="D42"/>
      <c r="E42"/>
      <c r="F42"/>
      <c r="G42"/>
      <c r="H42" s="113" t="s">
        <v>296</v>
      </c>
      <c r="I42" s="117">
        <v>34</v>
      </c>
      <c r="J42" s="113" t="s">
        <v>297</v>
      </c>
      <c r="L42"/>
      <c r="M42"/>
      <c r="N42"/>
      <c r="O42"/>
    </row>
    <row r="43" spans="1:15" s="3" customFormat="1" ht="282" customHeight="1">
      <c r="A43" s="160"/>
      <c r="B43" s="157"/>
      <c r="C43"/>
      <c r="D43"/>
      <c r="E43"/>
      <c r="F43"/>
      <c r="G43"/>
      <c r="H43" s="113" t="s">
        <v>298</v>
      </c>
      <c r="I43" s="117">
        <v>35</v>
      </c>
      <c r="J43" s="113" t="s">
        <v>299</v>
      </c>
      <c r="L43"/>
      <c r="M43"/>
      <c r="N43"/>
      <c r="O43"/>
    </row>
    <row r="44" spans="1:15" s="3" customFormat="1" ht="99" customHeight="1">
      <c r="A44" s="169" t="s">
        <v>300</v>
      </c>
      <c r="B44" s="157"/>
      <c r="C44"/>
      <c r="D44"/>
      <c r="E44"/>
      <c r="F44"/>
      <c r="G44"/>
      <c r="H44" s="113" t="s">
        <v>301</v>
      </c>
      <c r="I44" s="117">
        <v>36</v>
      </c>
      <c r="J44" s="113" t="s">
        <v>302</v>
      </c>
      <c r="L44"/>
      <c r="M44"/>
      <c r="N44"/>
      <c r="O44"/>
    </row>
    <row r="45" spans="1:15" s="3" customFormat="1" ht="15.75">
      <c r="A45" s="160" t="s">
        <v>303</v>
      </c>
      <c r="B45" s="157"/>
      <c r="C45"/>
      <c r="D45"/>
      <c r="E45"/>
      <c r="F45"/>
      <c r="G45"/>
      <c r="H45" s="113" t="s">
        <v>304</v>
      </c>
      <c r="I45" s="117">
        <v>37</v>
      </c>
      <c r="J45" s="113" t="s">
        <v>305</v>
      </c>
      <c r="L45"/>
      <c r="M45"/>
      <c r="N45"/>
      <c r="O45"/>
    </row>
    <row r="46" spans="1:15" s="3" customFormat="1" ht="162.75" customHeight="1">
      <c r="A46" s="160"/>
      <c r="B46" s="157"/>
      <c r="C46"/>
      <c r="D46"/>
      <c r="E46"/>
      <c r="F46"/>
      <c r="G46"/>
      <c r="H46" s="113" t="s">
        <v>306</v>
      </c>
      <c r="I46" s="117">
        <v>38</v>
      </c>
      <c r="J46" s="113" t="s">
        <v>307</v>
      </c>
      <c r="L46"/>
      <c r="M46"/>
      <c r="N46"/>
      <c r="O46"/>
    </row>
    <row r="47" spans="1:15" s="3" customFormat="1" ht="316.5" customHeight="1">
      <c r="A47" s="160"/>
      <c r="B47" s="157"/>
      <c r="C47"/>
      <c r="D47"/>
      <c r="E47"/>
      <c r="F47"/>
      <c r="G47"/>
      <c r="H47" s="113" t="s">
        <v>308</v>
      </c>
      <c r="I47" s="117">
        <v>69</v>
      </c>
      <c r="J47" s="113" t="s">
        <v>309</v>
      </c>
      <c r="L47"/>
      <c r="M47"/>
      <c r="N47"/>
      <c r="O47"/>
    </row>
    <row r="48" spans="1:15" s="3" customFormat="1" ht="74.25" customHeight="1">
      <c r="A48" s="179" t="s">
        <v>310</v>
      </c>
      <c r="B48" s="157"/>
      <c r="C48"/>
      <c r="D48"/>
      <c r="E48"/>
      <c r="F48"/>
      <c r="G48"/>
      <c r="H48" s="113" t="s">
        <v>311</v>
      </c>
      <c r="I48" s="117">
        <v>39</v>
      </c>
      <c r="J48" s="113" t="s">
        <v>312</v>
      </c>
      <c r="L48"/>
      <c r="M48"/>
      <c r="N48"/>
      <c r="O48"/>
    </row>
    <row r="49" spans="1:15" s="3" customFormat="1" ht="15.75" customHeight="1">
      <c r="A49" s="170" t="s">
        <v>313</v>
      </c>
      <c r="B49" s="157"/>
      <c r="C49"/>
      <c r="D49"/>
      <c r="E49"/>
      <c r="F49"/>
      <c r="G49"/>
      <c r="H49" s="113" t="s">
        <v>314</v>
      </c>
      <c r="I49" s="117">
        <v>40</v>
      </c>
      <c r="J49" s="113" t="s">
        <v>315</v>
      </c>
      <c r="L49"/>
      <c r="M49"/>
      <c r="N49"/>
      <c r="O49"/>
    </row>
    <row r="50" spans="1:15" s="3" customFormat="1" ht="143.25" customHeight="1">
      <c r="B50" s="157"/>
      <c r="C50"/>
      <c r="D50"/>
      <c r="E50"/>
      <c r="F50"/>
      <c r="G50"/>
      <c r="H50" s="113" t="s">
        <v>316</v>
      </c>
      <c r="I50" s="117">
        <v>41</v>
      </c>
      <c r="J50" s="113" t="s">
        <v>317</v>
      </c>
      <c r="L50"/>
      <c r="M50"/>
      <c r="N50"/>
      <c r="O50"/>
    </row>
    <row r="51" spans="1:15" s="3" customFormat="1" ht="15.75" customHeight="1">
      <c r="A51" s="170" t="s">
        <v>318</v>
      </c>
      <c r="B51" s="157"/>
      <c r="C51"/>
      <c r="D51"/>
      <c r="E51"/>
      <c r="F51"/>
      <c r="G51"/>
      <c r="H51" s="113" t="s">
        <v>319</v>
      </c>
      <c r="I51" s="117">
        <v>42</v>
      </c>
      <c r="J51" s="113" t="s">
        <v>320</v>
      </c>
      <c r="L51"/>
      <c r="M51"/>
      <c r="N51"/>
      <c r="O51"/>
    </row>
    <row r="52" spans="1:15" s="3" customFormat="1" ht="178.5" customHeight="1">
      <c r="B52" s="157"/>
      <c r="C52"/>
      <c r="D52"/>
      <c r="E52"/>
      <c r="F52"/>
      <c r="G52"/>
      <c r="H52" s="113" t="s">
        <v>321</v>
      </c>
      <c r="I52" s="117">
        <v>72</v>
      </c>
      <c r="J52" s="113" t="s">
        <v>322</v>
      </c>
      <c r="L52"/>
      <c r="M52"/>
      <c r="N52"/>
      <c r="O52"/>
    </row>
    <row r="53" spans="1:15" s="3" customFormat="1" ht="33" customHeight="1">
      <c r="A53" s="169" t="s">
        <v>323</v>
      </c>
      <c r="B53" s="157"/>
      <c r="C53"/>
      <c r="D53"/>
      <c r="E53"/>
      <c r="F53"/>
      <c r="G53"/>
      <c r="H53" s="113" t="s">
        <v>324</v>
      </c>
      <c r="I53" s="117">
        <v>44</v>
      </c>
      <c r="J53" s="113" t="s">
        <v>325</v>
      </c>
      <c r="L53"/>
      <c r="M53"/>
      <c r="N53"/>
      <c r="O53"/>
    </row>
    <row r="54" spans="1:15" s="3" customFormat="1" ht="109.5" customHeight="1">
      <c r="A54" s="163" t="s">
        <v>326</v>
      </c>
      <c r="B54" s="157"/>
      <c r="C54"/>
      <c r="D54"/>
      <c r="E54"/>
      <c r="F54"/>
      <c r="G54"/>
      <c r="H54" s="113" t="s">
        <v>327</v>
      </c>
      <c r="I54" s="117">
        <v>45</v>
      </c>
      <c r="J54" s="113" t="s">
        <v>328</v>
      </c>
      <c r="L54"/>
      <c r="M54"/>
      <c r="N54"/>
      <c r="O54"/>
    </row>
    <row r="55" spans="1:15" s="3" customFormat="1" ht="15.75" customHeight="1">
      <c r="A55" s="170" t="s">
        <v>329</v>
      </c>
      <c r="B55" s="157"/>
      <c r="C55"/>
      <c r="D55"/>
      <c r="E55"/>
      <c r="F55"/>
      <c r="G55"/>
      <c r="H55" s="113" t="s">
        <v>330</v>
      </c>
      <c r="I55" s="117">
        <v>46</v>
      </c>
      <c r="J55" s="113" t="s">
        <v>331</v>
      </c>
      <c r="L55"/>
      <c r="M55"/>
      <c r="N55"/>
      <c r="O55"/>
    </row>
    <row r="56" spans="1:15" s="3" customFormat="1" ht="347.25" customHeight="1">
      <c r="A56" s="160"/>
      <c r="B56" s="157"/>
      <c r="C56"/>
      <c r="D56"/>
      <c r="E56"/>
      <c r="F56"/>
      <c r="G56"/>
      <c r="H56" s="113" t="s">
        <v>332</v>
      </c>
      <c r="I56" s="117">
        <v>47</v>
      </c>
      <c r="J56" s="113" t="s">
        <v>333</v>
      </c>
      <c r="L56"/>
      <c r="M56"/>
      <c r="N56"/>
      <c r="O56"/>
    </row>
    <row r="57" spans="1:15" s="3" customFormat="1" ht="15.75" customHeight="1">
      <c r="A57" s="160"/>
      <c r="B57" s="157"/>
      <c r="C57"/>
      <c r="D57"/>
      <c r="E57"/>
      <c r="F57"/>
      <c r="G57"/>
      <c r="H57" s="113" t="s">
        <v>334</v>
      </c>
      <c r="I57" s="117">
        <v>48</v>
      </c>
      <c r="J57" s="113" t="s">
        <v>335</v>
      </c>
      <c r="L57"/>
      <c r="M57"/>
      <c r="N57"/>
      <c r="O57"/>
    </row>
    <row r="58" spans="1:15" s="3" customFormat="1" ht="15.75" customHeight="1">
      <c r="A58" s="160"/>
      <c r="B58" s="157"/>
      <c r="C58"/>
      <c r="D58"/>
      <c r="E58"/>
      <c r="F58"/>
      <c r="G58"/>
      <c r="H58" s="113" t="s">
        <v>336</v>
      </c>
      <c r="I58" s="117">
        <v>49</v>
      </c>
      <c r="J58" s="113" t="s">
        <v>337</v>
      </c>
      <c r="L58"/>
      <c r="M58"/>
      <c r="N58"/>
      <c r="O58"/>
    </row>
    <row r="59" spans="1:15" s="3" customFormat="1" ht="133.5" customHeight="1">
      <c r="A59" s="169" t="s">
        <v>338</v>
      </c>
      <c r="B59" s="157"/>
      <c r="C59"/>
      <c r="D59"/>
      <c r="E59"/>
      <c r="F59"/>
      <c r="G59"/>
      <c r="H59" s="113" t="s">
        <v>339</v>
      </c>
      <c r="I59" s="117">
        <v>50</v>
      </c>
      <c r="J59" s="113" t="s">
        <v>340</v>
      </c>
      <c r="L59"/>
      <c r="M59"/>
      <c r="N59"/>
      <c r="O59"/>
    </row>
    <row r="60" spans="1:15" s="3" customFormat="1" ht="15.75">
      <c r="A60" s="171" t="s">
        <v>341</v>
      </c>
      <c r="B60" s="125"/>
      <c r="C60"/>
      <c r="D60"/>
      <c r="E60"/>
      <c r="F60"/>
      <c r="G60"/>
      <c r="H60" s="113" t="s">
        <v>342</v>
      </c>
      <c r="I60" s="117">
        <v>78</v>
      </c>
      <c r="J60" s="113" t="s">
        <v>343</v>
      </c>
      <c r="L60"/>
      <c r="M60"/>
      <c r="N60"/>
      <c r="O60"/>
    </row>
    <row r="61" spans="1:15" s="3" customFormat="1" ht="172.5" customHeight="1">
      <c r="A61"/>
      <c r="B61" s="125"/>
      <c r="C61"/>
      <c r="D61"/>
      <c r="E61"/>
      <c r="F61"/>
      <c r="G61"/>
      <c r="H61" s="113" t="s">
        <v>344</v>
      </c>
      <c r="I61" s="117">
        <v>51</v>
      </c>
      <c r="J61" s="113" t="s">
        <v>345</v>
      </c>
      <c r="L61"/>
      <c r="M61"/>
      <c r="N61"/>
      <c r="O61"/>
    </row>
    <row r="62" spans="1:15" s="3" customFormat="1" ht="17.25" customHeight="1">
      <c r="A62" s="171" t="s">
        <v>346</v>
      </c>
      <c r="B62" s="125"/>
      <c r="C62"/>
      <c r="D62"/>
      <c r="E62"/>
      <c r="F62"/>
      <c r="G62"/>
      <c r="H62" s="113" t="s">
        <v>347</v>
      </c>
      <c r="I62" s="117">
        <v>53</v>
      </c>
      <c r="J62" s="113" t="s">
        <v>348</v>
      </c>
      <c r="L62"/>
      <c r="M62"/>
      <c r="N62"/>
      <c r="O62"/>
    </row>
    <row r="63" spans="1:15" s="3" customFormat="1" ht="146.25" customHeight="1">
      <c r="A63"/>
      <c r="B63" s="125"/>
      <c r="C63"/>
      <c r="D63"/>
      <c r="E63"/>
      <c r="F63"/>
      <c r="G63"/>
      <c r="H63" s="113" t="s">
        <v>349</v>
      </c>
      <c r="I63" s="117">
        <v>54</v>
      </c>
      <c r="J63" s="113" t="s">
        <v>350</v>
      </c>
      <c r="L63"/>
      <c r="M63"/>
      <c r="N63"/>
      <c r="O63"/>
    </row>
    <row r="64" spans="1:15" s="3" customFormat="1" ht="14.25" customHeight="1">
      <c r="A64" s="171" t="s">
        <v>351</v>
      </c>
      <c r="B64" s="125"/>
      <c r="C64"/>
      <c r="D64"/>
      <c r="E64"/>
      <c r="F64"/>
      <c r="G64"/>
      <c r="H64" s="113" t="s">
        <v>352</v>
      </c>
      <c r="I64" s="117">
        <v>55</v>
      </c>
      <c r="J64" s="113" t="s">
        <v>353</v>
      </c>
      <c r="L64"/>
      <c r="M64"/>
      <c r="N64"/>
      <c r="O64"/>
    </row>
    <row r="65" spans="1:15" s="3" customFormat="1" ht="190.5" customHeight="1">
      <c r="A65" s="171"/>
      <c r="B65" s="125"/>
      <c r="C65"/>
      <c r="D65"/>
      <c r="E65"/>
      <c r="F65"/>
      <c r="G65"/>
      <c r="H65" s="113" t="s">
        <v>354</v>
      </c>
      <c r="I65" s="117">
        <v>56</v>
      </c>
      <c r="J65" s="113" t="s">
        <v>355</v>
      </c>
      <c r="L65"/>
      <c r="M65"/>
      <c r="N65"/>
      <c r="O65"/>
    </row>
    <row r="66" spans="1:15" s="3" customFormat="1" ht="15.75">
      <c r="A66" s="171" t="s">
        <v>356</v>
      </c>
      <c r="B66" s="125"/>
      <c r="C66"/>
      <c r="D66"/>
      <c r="E66"/>
      <c r="F66"/>
      <c r="G66"/>
      <c r="L66"/>
      <c r="M66"/>
      <c r="N66"/>
      <c r="O66"/>
    </row>
    <row r="67" spans="1:15" s="3" customFormat="1" ht="146.25" customHeight="1">
      <c r="B67" s="125"/>
      <c r="C67"/>
      <c r="D67"/>
      <c r="E67"/>
      <c r="F67"/>
      <c r="G67"/>
      <c r="L67"/>
      <c r="M67"/>
      <c r="N67"/>
      <c r="O67"/>
    </row>
    <row r="68" spans="1:15" s="71" customFormat="1" ht="24.75" customHeight="1">
      <c r="A68" s="178" t="s">
        <v>357</v>
      </c>
      <c r="B68" s="172"/>
      <c r="C68" s="5"/>
      <c r="D68" s="5"/>
      <c r="E68" s="5"/>
      <c r="F68" s="5"/>
      <c r="G68" s="5"/>
      <c r="L68" s="5"/>
      <c r="M68" s="5"/>
      <c r="N68" s="5"/>
      <c r="O68" s="5"/>
    </row>
    <row r="69" spans="1:15" s="3" customFormat="1" ht="365.25" customHeight="1">
      <c r="A69"/>
      <c r="B69" s="125"/>
      <c r="C69"/>
      <c r="D69"/>
      <c r="E69"/>
      <c r="F69"/>
      <c r="G69"/>
      <c r="L69"/>
      <c r="M69"/>
      <c r="N69"/>
      <c r="O69"/>
    </row>
    <row r="70" spans="1:15" s="3" customFormat="1" ht="40.5" customHeight="1">
      <c r="A70" s="173" t="s">
        <v>358</v>
      </c>
      <c r="B70" s="125"/>
      <c r="C70"/>
      <c r="D70"/>
      <c r="E70"/>
      <c r="F70"/>
      <c r="G70"/>
      <c r="L70"/>
      <c r="M70"/>
      <c r="N70"/>
      <c r="O70"/>
    </row>
    <row r="71" spans="1:15" s="3" customFormat="1" ht="39.75" customHeight="1">
      <c r="A71" s="252" t="s">
        <v>359</v>
      </c>
      <c r="B71" s="253"/>
      <c r="C71"/>
      <c r="D71"/>
      <c r="E71"/>
      <c r="F71"/>
      <c r="G71"/>
      <c r="L71"/>
      <c r="M71"/>
      <c r="N71"/>
      <c r="O71"/>
    </row>
    <row r="72" spans="1:15" s="3" customFormat="1" ht="30" customHeight="1">
      <c r="A72" s="175" t="s">
        <v>360</v>
      </c>
      <c r="B72" s="125"/>
      <c r="C72"/>
      <c r="D72"/>
      <c r="E72"/>
      <c r="F72"/>
      <c r="G72"/>
      <c r="L72"/>
      <c r="M72"/>
      <c r="N72"/>
      <c r="O72"/>
    </row>
    <row r="73" spans="1:15" s="3" customFormat="1" ht="17.25" customHeight="1">
      <c r="B73" s="125"/>
      <c r="C73"/>
      <c r="D73"/>
      <c r="E73"/>
      <c r="F73"/>
      <c r="G73"/>
      <c r="L73"/>
      <c r="M73"/>
      <c r="N73"/>
      <c r="O73"/>
    </row>
    <row r="74" spans="1:15" s="3" customFormat="1" ht="17.25" customHeight="1">
      <c r="A74" s="174" t="s">
        <v>361</v>
      </c>
      <c r="B74" s="125"/>
      <c r="C74"/>
      <c r="D74"/>
      <c r="E74"/>
      <c r="F74"/>
      <c r="G74"/>
      <c r="L74"/>
      <c r="M74"/>
      <c r="N74"/>
      <c r="O74"/>
    </row>
    <row r="75" spans="1:15" s="3" customFormat="1" ht="17.25" customHeight="1">
      <c r="B75" s="125"/>
      <c r="C75"/>
      <c r="D75"/>
      <c r="E75"/>
      <c r="F75"/>
      <c r="G75"/>
      <c r="L75"/>
      <c r="M75"/>
      <c r="N75"/>
      <c r="O75"/>
    </row>
    <row r="76" spans="1:15" s="3" customFormat="1" ht="15.75" hidden="1">
      <c r="B76" s="125"/>
      <c r="C76"/>
      <c r="D76"/>
      <c r="E76"/>
      <c r="F76"/>
      <c r="G76"/>
      <c r="L76"/>
      <c r="M76"/>
      <c r="N76"/>
      <c r="O76"/>
    </row>
    <row r="77" spans="1:15" s="3" customFormat="1" ht="15.75" hidden="1">
      <c r="B77" s="125"/>
      <c r="C77"/>
      <c r="D77"/>
      <c r="E77"/>
      <c r="F77"/>
      <c r="G77"/>
      <c r="L77"/>
      <c r="M77"/>
      <c r="N77"/>
      <c r="O77"/>
    </row>
    <row r="78" spans="1:15" s="3" customFormat="1" ht="15.75" hidden="1">
      <c r="B78" s="125"/>
      <c r="C78"/>
      <c r="D78"/>
      <c r="E78"/>
      <c r="F78"/>
      <c r="G78"/>
      <c r="L78"/>
      <c r="M78"/>
      <c r="N78"/>
      <c r="O78"/>
    </row>
    <row r="79" spans="1:15" s="3" customFormat="1" ht="15.75" hidden="1">
      <c r="A79" s="159"/>
      <c r="B79" s="125"/>
      <c r="C79"/>
      <c r="D79"/>
      <c r="E79"/>
      <c r="F79"/>
      <c r="G79"/>
      <c r="L79"/>
      <c r="M79"/>
      <c r="N79"/>
      <c r="O79"/>
    </row>
    <row r="80" spans="1:15" s="3" customFormat="1" ht="15.75" hidden="1">
      <c r="A80" s="159"/>
      <c r="B80" s="125"/>
      <c r="C80"/>
      <c r="D80"/>
      <c r="E80"/>
      <c r="F80"/>
      <c r="G80"/>
      <c r="L80"/>
      <c r="M80"/>
      <c r="N80"/>
      <c r="O80"/>
    </row>
    <row r="81" spans="1:15" s="3" customFormat="1" ht="15.75" hidden="1">
      <c r="A81" s="159"/>
      <c r="B81" s="125"/>
      <c r="C81"/>
      <c r="D81"/>
      <c r="E81"/>
      <c r="F81"/>
      <c r="G81"/>
      <c r="L81"/>
      <c r="M81"/>
      <c r="N81"/>
      <c r="O81"/>
    </row>
    <row r="82" spans="1:15" s="3" customFormat="1" ht="15.75" hidden="1">
      <c r="A82" s="159"/>
      <c r="B82" s="125"/>
      <c r="C82"/>
      <c r="D82"/>
      <c r="E82"/>
      <c r="F82"/>
      <c r="G82"/>
      <c r="L82"/>
      <c r="M82"/>
      <c r="N82"/>
      <c r="O82"/>
    </row>
    <row r="83" spans="1:15" s="3" customFormat="1" ht="15.75" hidden="1">
      <c r="A83" s="159"/>
      <c r="B83" s="125"/>
      <c r="C83"/>
      <c r="D83"/>
      <c r="E83"/>
      <c r="F83"/>
      <c r="G83"/>
      <c r="L83"/>
      <c r="M83"/>
      <c r="N83"/>
      <c r="O83"/>
    </row>
    <row r="84" spans="1:15" s="3" customFormat="1" ht="15.75" hidden="1">
      <c r="A84" s="159"/>
      <c r="B84" s="125"/>
      <c r="C84"/>
      <c r="D84"/>
      <c r="E84"/>
      <c r="F84"/>
      <c r="G84"/>
      <c r="L84"/>
      <c r="M84"/>
      <c r="N84"/>
      <c r="O84"/>
    </row>
    <row r="85" spans="1:15" s="3" customFormat="1" ht="15.75" hidden="1">
      <c r="A85" s="159"/>
      <c r="B85" s="125"/>
      <c r="C85"/>
      <c r="D85"/>
      <c r="E85"/>
      <c r="F85"/>
      <c r="G85"/>
      <c r="L85"/>
      <c r="M85"/>
      <c r="N85"/>
      <c r="O85"/>
    </row>
    <row r="86" spans="1:15" s="3" customFormat="1" ht="15.75" hidden="1">
      <c r="A86" s="159"/>
      <c r="B86" s="125"/>
      <c r="C86"/>
      <c r="D86"/>
      <c r="E86"/>
      <c r="F86"/>
      <c r="G86"/>
      <c r="L86"/>
      <c r="M86"/>
      <c r="N86"/>
      <c r="O86"/>
    </row>
    <row r="87" spans="1:15" s="3" customFormat="1" ht="15.75" hidden="1">
      <c r="A87" s="159"/>
      <c r="B87" s="125"/>
      <c r="C87"/>
      <c r="D87"/>
      <c r="E87"/>
      <c r="F87"/>
      <c r="G87"/>
      <c r="L87"/>
      <c r="M87"/>
      <c r="N87"/>
      <c r="O87"/>
    </row>
    <row r="88" spans="1:15" ht="15.75" hidden="1">
      <c r="A88" s="159"/>
      <c r="B88" s="125"/>
    </row>
    <row r="89" spans="1:15" ht="15.75" hidden="1">
      <c r="A89" s="159"/>
      <c r="B89" s="125"/>
    </row>
    <row r="90" spans="1:15" ht="15.75" hidden="1">
      <c r="A90" s="159"/>
      <c r="B90" s="125"/>
    </row>
    <row r="91" spans="1:15" ht="15.75" hidden="1">
      <c r="A91" s="159"/>
      <c r="B91" s="125"/>
    </row>
    <row r="92" spans="1:15" ht="15.75" hidden="1">
      <c r="A92" s="158"/>
      <c r="B92" s="125"/>
      <c r="H92"/>
      <c r="I92"/>
      <c r="J92"/>
      <c r="K92"/>
    </row>
    <row r="93" spans="1:15" ht="15.75" hidden="1">
      <c r="A93" s="159"/>
      <c r="B93" s="125"/>
      <c r="H93"/>
      <c r="I93"/>
      <c r="J93"/>
      <c r="K93"/>
    </row>
    <row r="94" spans="1:15" ht="15.75" hidden="1">
      <c r="A94" s="159"/>
      <c r="B94" s="125"/>
      <c r="H94"/>
      <c r="I94"/>
      <c r="J94"/>
      <c r="K94"/>
    </row>
    <row r="95" spans="1:15" ht="15.75" hidden="1">
      <c r="A95" s="159"/>
      <c r="B95" s="125"/>
      <c r="H95"/>
      <c r="I95"/>
      <c r="J95"/>
      <c r="K95"/>
    </row>
    <row r="96" spans="1:15" ht="15.75" hidden="1">
      <c r="A96" s="159"/>
      <c r="B96" s="125"/>
      <c r="H96"/>
      <c r="I96"/>
      <c r="J96"/>
      <c r="K96"/>
    </row>
    <row r="97" spans="1:11" ht="15.75" hidden="1">
      <c r="A97" s="159"/>
      <c r="B97" s="125"/>
      <c r="H97"/>
      <c r="I97"/>
      <c r="J97"/>
      <c r="K97"/>
    </row>
    <row r="98" spans="1:11" ht="15.75" hidden="1">
      <c r="A98" s="159"/>
      <c r="B98" s="125"/>
      <c r="H98"/>
      <c r="I98"/>
      <c r="J98"/>
      <c r="K98"/>
    </row>
    <row r="99" spans="1:11" ht="15.75" hidden="1">
      <c r="A99" s="159"/>
      <c r="B99" s="125"/>
      <c r="H99"/>
      <c r="I99"/>
      <c r="J99"/>
      <c r="K99"/>
    </row>
    <row r="100" spans="1:11" ht="15.75" hidden="1">
      <c r="A100" s="159"/>
      <c r="B100" s="125"/>
      <c r="H100"/>
      <c r="I100"/>
      <c r="J100"/>
      <c r="K100"/>
    </row>
    <row r="101" spans="1:11" ht="15.75" hidden="1">
      <c r="A101" s="159"/>
      <c r="B101" s="125"/>
      <c r="H101"/>
      <c r="I101"/>
      <c r="J101"/>
      <c r="K101"/>
    </row>
    <row r="102" spans="1:11" ht="15.75" hidden="1">
      <c r="A102" s="159"/>
      <c r="B102" s="125"/>
    </row>
    <row r="103" spans="1:11" ht="15.75" hidden="1">
      <c r="A103" s="159"/>
      <c r="B103" s="125"/>
    </row>
    <row r="104" spans="1:11" ht="15.75" hidden="1">
      <c r="A104" s="159"/>
      <c r="B104" s="125"/>
    </row>
    <row r="105" spans="1:11" ht="15.75" hidden="1">
      <c r="A105" s="159"/>
      <c r="B105" s="125"/>
    </row>
    <row r="106" spans="1:11" ht="15.75" hidden="1">
      <c r="B106" s="125"/>
    </row>
    <row r="107" spans="1:11" ht="15.75" hidden="1">
      <c r="B107" s="125"/>
    </row>
    <row r="108" spans="1:11" ht="15.75" hidden="1">
      <c r="B108" s="125"/>
    </row>
    <row r="109" spans="1:11" ht="15.75" hidden="1">
      <c r="B109" s="125"/>
    </row>
    <row r="110" spans="1:11" ht="15.75" hidden="1">
      <c r="A110" s="158"/>
      <c r="B110" s="125"/>
    </row>
    <row r="111" spans="1:11" ht="15.75" hidden="1">
      <c r="A111" s="159"/>
      <c r="B111" s="125"/>
    </row>
    <row r="112" spans="1:11" ht="15.75" hidden="1">
      <c r="A112" s="159"/>
      <c r="B112" s="125"/>
    </row>
    <row r="113" spans="1:2" ht="15.75" hidden="1">
      <c r="A113" s="159"/>
      <c r="B113" s="125"/>
    </row>
    <row r="114" spans="1:2" ht="15.75" hidden="1">
      <c r="A114" s="159"/>
      <c r="B114" s="125"/>
    </row>
    <row r="115" spans="1:2" ht="15.75" hidden="1">
      <c r="A115" s="159"/>
      <c r="B115" s="125"/>
    </row>
    <row r="116" spans="1:2" ht="15.75" hidden="1">
      <c r="A116" s="159"/>
      <c r="B116" s="125"/>
    </row>
    <row r="117" spans="1:2" ht="15.75" hidden="1">
      <c r="A117" s="159"/>
      <c r="B117" s="125"/>
    </row>
    <row r="118" spans="1:2" ht="15.75" hidden="1">
      <c r="A118" s="159"/>
      <c r="B118" s="125"/>
    </row>
    <row r="119" spans="1:2" ht="15.75" hidden="1">
      <c r="A119" s="159"/>
      <c r="B119" s="125"/>
    </row>
    <row r="120" spans="1:2" ht="15.75" hidden="1">
      <c r="A120" s="159"/>
      <c r="B120" s="125"/>
    </row>
    <row r="121" spans="1:2" ht="15.75" hidden="1">
      <c r="A121" s="159"/>
      <c r="B121" s="125"/>
    </row>
    <row r="122" spans="1:2" ht="15.75" hidden="1">
      <c r="A122" s="159"/>
      <c r="B122" s="125"/>
    </row>
    <row r="123" spans="1:2" ht="15.75" hidden="1">
      <c r="A123" s="159"/>
      <c r="B123" s="125"/>
    </row>
    <row r="124" spans="1:2" ht="15.75" hidden="1">
      <c r="A124" s="159"/>
      <c r="B124" s="125"/>
    </row>
    <row r="125" spans="1:2" ht="15.75" hidden="1">
      <c r="A125" s="159"/>
      <c r="B125" s="125"/>
    </row>
    <row r="126" spans="1:2" ht="15.75" hidden="1">
      <c r="A126" s="159"/>
      <c r="B126" s="125"/>
    </row>
    <row r="127" spans="1:2" ht="15.75" hidden="1">
      <c r="A127" s="159"/>
      <c r="B127" s="125"/>
    </row>
    <row r="128" spans="1:2" ht="15.75" hidden="1">
      <c r="A128" s="159"/>
      <c r="B128" s="125"/>
    </row>
    <row r="129" spans="1:2" ht="15.75" hidden="1">
      <c r="A129" s="159"/>
      <c r="B129" s="125"/>
    </row>
    <row r="130" spans="1:2" ht="15.75" hidden="1">
      <c r="A130" s="159"/>
      <c r="B130" s="125"/>
    </row>
    <row r="131" spans="1:2" ht="15.75" hidden="1">
      <c r="A131" s="159"/>
      <c r="B131" s="125"/>
    </row>
    <row r="132" spans="1:2" ht="15.75" hidden="1">
      <c r="A132" s="159"/>
      <c r="B132" s="125"/>
    </row>
    <row r="133" spans="1:2" ht="15.75" hidden="1">
      <c r="A133" s="159"/>
      <c r="B133" s="125"/>
    </row>
    <row r="134" spans="1:2" ht="15.75" hidden="1">
      <c r="A134" s="159"/>
      <c r="B134" s="125"/>
    </row>
    <row r="135" spans="1:2" ht="15.75" hidden="1">
      <c r="A135" s="159"/>
      <c r="B135" s="125"/>
    </row>
    <row r="136" spans="1:2" ht="15.75" hidden="1">
      <c r="A136" s="159"/>
      <c r="B136" s="125"/>
    </row>
    <row r="137" spans="1:2" ht="15.75" hidden="1">
      <c r="A137" s="159"/>
      <c r="B137" s="125"/>
    </row>
    <row r="138" spans="1:2" ht="15.75" hidden="1">
      <c r="A138" s="159"/>
      <c r="B138" s="125"/>
    </row>
    <row r="139" spans="1:2" ht="15.75" hidden="1">
      <c r="A139" s="159"/>
      <c r="B139" s="125"/>
    </row>
    <row r="140" spans="1:2" ht="15.75" hidden="1">
      <c r="A140" s="159"/>
      <c r="B140" s="125"/>
    </row>
    <row r="141" spans="1:2" ht="15.75" hidden="1">
      <c r="A141" s="159"/>
      <c r="B141" s="125"/>
    </row>
    <row r="142" spans="1:2" ht="15.75" hidden="1">
      <c r="A142" s="159"/>
      <c r="B142" s="125"/>
    </row>
    <row r="143" spans="1:2" ht="15.75" hidden="1">
      <c r="A143" s="159"/>
      <c r="B143" s="125"/>
    </row>
    <row r="144" spans="1:2" ht="15.75" hidden="1">
      <c r="A144" s="159"/>
      <c r="B144" s="125"/>
    </row>
    <row r="145" spans="1:2" ht="15.75" hidden="1">
      <c r="A145" s="159"/>
      <c r="B145" s="125"/>
    </row>
    <row r="146" spans="1:2" ht="15.75" hidden="1">
      <c r="A146" s="159"/>
      <c r="B146" s="125"/>
    </row>
    <row r="147" spans="1:2" ht="15.75" hidden="1">
      <c r="A147" s="159"/>
      <c r="B147" s="125"/>
    </row>
    <row r="148" spans="1:2" ht="15.75" hidden="1">
      <c r="A148" s="159"/>
      <c r="B148" s="125"/>
    </row>
    <row r="149" spans="1:2" ht="15.75" hidden="1">
      <c r="A149" s="159"/>
      <c r="B149" s="125"/>
    </row>
    <row r="150" spans="1:2" ht="15.75" hidden="1">
      <c r="A150" s="159"/>
      <c r="B150" s="125"/>
    </row>
    <row r="151" spans="1:2" ht="15.75" hidden="1">
      <c r="A151" s="159"/>
      <c r="B151" s="125"/>
    </row>
    <row r="152" spans="1:2" ht="15.75" hidden="1">
      <c r="A152" s="159"/>
      <c r="B152" s="125"/>
    </row>
    <row r="153" spans="1:2" ht="15.75" hidden="1">
      <c r="A153" s="159"/>
      <c r="B153" s="125"/>
    </row>
    <row r="154" spans="1:2" ht="15.75" hidden="1">
      <c r="A154" s="159"/>
      <c r="B154" s="125"/>
    </row>
    <row r="155" spans="1:2" ht="15.75" hidden="1">
      <c r="A155" s="159"/>
      <c r="B155" s="125"/>
    </row>
    <row r="156" spans="1:2" ht="15.75" hidden="1">
      <c r="A156" s="159"/>
      <c r="B156" s="125"/>
    </row>
    <row r="157" spans="1:2" ht="15.75" hidden="1">
      <c r="A157" s="159"/>
      <c r="B157" s="125"/>
    </row>
    <row r="158" spans="1:2" ht="15.75" hidden="1">
      <c r="A158" s="159"/>
      <c r="B158" s="125"/>
    </row>
    <row r="159" spans="1:2" ht="15.75" hidden="1">
      <c r="A159" s="159"/>
      <c r="B159" s="125"/>
    </row>
    <row r="160" spans="1:2" ht="15.75" hidden="1">
      <c r="A160" s="159"/>
      <c r="B160" s="125"/>
    </row>
    <row r="161" spans="1:2" ht="15.75" hidden="1">
      <c r="A161" s="159"/>
      <c r="B161" s="125"/>
    </row>
    <row r="162" spans="1:2" ht="15.75" hidden="1">
      <c r="A162" s="159"/>
      <c r="B162" s="125"/>
    </row>
    <row r="163" spans="1:2" ht="15.75" hidden="1">
      <c r="A163" s="159"/>
      <c r="B163" s="125"/>
    </row>
    <row r="164" spans="1:2" ht="15.75" hidden="1">
      <c r="A164" s="159"/>
      <c r="B164" s="125"/>
    </row>
    <row r="165" spans="1:2" ht="15.75" hidden="1">
      <c r="A165" s="159"/>
      <c r="B165" s="125"/>
    </row>
    <row r="166" spans="1:2" ht="15.75" hidden="1">
      <c r="A166" s="159"/>
      <c r="B166" s="125"/>
    </row>
    <row r="167" spans="1:2" ht="15.75" hidden="1">
      <c r="A167" s="159"/>
      <c r="B167" s="125"/>
    </row>
    <row r="168" spans="1:2" ht="15.75" hidden="1">
      <c r="A168" s="159"/>
      <c r="B168" s="125"/>
    </row>
    <row r="169" spans="1:2" ht="15.75" hidden="1">
      <c r="A169" s="159"/>
      <c r="B169" s="125"/>
    </row>
    <row r="170" spans="1:2" ht="15.75" hidden="1">
      <c r="A170" s="159"/>
      <c r="B170" s="125"/>
    </row>
    <row r="171" spans="1:2" ht="15.75" hidden="1">
      <c r="A171" s="159"/>
      <c r="B171" s="125"/>
    </row>
    <row r="172" spans="1:2" ht="15.75" hidden="1">
      <c r="A172" s="159"/>
      <c r="B172" s="125"/>
    </row>
    <row r="173" spans="1:2" ht="15.75" hidden="1">
      <c r="A173" s="159"/>
      <c r="B173" s="125"/>
    </row>
    <row r="174" spans="1:2" ht="15.75" hidden="1">
      <c r="A174" s="159"/>
      <c r="B174" s="125"/>
    </row>
    <row r="175" spans="1:2" ht="15.75" hidden="1">
      <c r="A175" s="159"/>
      <c r="B175" s="125"/>
    </row>
    <row r="176" spans="1:2" ht="15.75" hidden="1">
      <c r="A176" s="159"/>
      <c r="B176" s="125"/>
    </row>
    <row r="177" spans="1:2" ht="15.75" hidden="1">
      <c r="A177" s="159"/>
      <c r="B177" s="125"/>
    </row>
    <row r="178" spans="1:2" ht="15.75" hidden="1">
      <c r="A178" s="159"/>
      <c r="B178" s="125"/>
    </row>
    <row r="179" spans="1:2" ht="15.75" hidden="1">
      <c r="A179" s="159"/>
      <c r="B179" s="125"/>
    </row>
    <row r="180" spans="1:2" ht="15.75" hidden="1">
      <c r="A180" s="159"/>
      <c r="B180" s="125"/>
    </row>
    <row r="181" spans="1:2" ht="15.75" hidden="1">
      <c r="A181" s="159"/>
      <c r="B181" s="125"/>
    </row>
    <row r="182" spans="1:2" ht="15.75" hidden="1">
      <c r="A182" s="159"/>
      <c r="B182" s="125"/>
    </row>
    <row r="183" spans="1:2" ht="15.75" hidden="1">
      <c r="A183" s="159"/>
      <c r="B183" s="125"/>
    </row>
    <row r="184" spans="1:2" ht="15.75" hidden="1">
      <c r="A184" s="159"/>
      <c r="B184" s="125"/>
    </row>
    <row r="185" spans="1:2" ht="15.75" hidden="1">
      <c r="A185" s="159"/>
      <c r="B185" s="125"/>
    </row>
    <row r="186" spans="1:2" ht="15.75" hidden="1">
      <c r="A186" s="159"/>
      <c r="B186" s="125"/>
    </row>
    <row r="187" spans="1:2" ht="15.75" hidden="1">
      <c r="A187" s="159"/>
      <c r="B187" s="125"/>
    </row>
    <row r="188" spans="1:2" ht="15.75" hidden="1">
      <c r="A188" s="159"/>
      <c r="B188" s="125"/>
    </row>
    <row r="189" spans="1:2" ht="15.75" hidden="1">
      <c r="A189" s="159"/>
      <c r="B189" s="125"/>
    </row>
    <row r="190" spans="1:2" ht="15.75" hidden="1">
      <c r="A190" s="159"/>
      <c r="B190" s="125"/>
    </row>
    <row r="191" spans="1:2" ht="15.75" hidden="1">
      <c r="A191" s="159"/>
      <c r="B191" s="125"/>
    </row>
    <row r="192" spans="1:2" ht="15.75" hidden="1">
      <c r="A192" s="159"/>
      <c r="B192" s="125"/>
    </row>
    <row r="193" spans="1:2" ht="15.75" hidden="1">
      <c r="A193" s="159"/>
      <c r="B193" s="125"/>
    </row>
    <row r="194" spans="1:2" ht="15.75" hidden="1">
      <c r="A194" s="159"/>
      <c r="B194" s="125"/>
    </row>
    <row r="195" spans="1:2" ht="15.75" hidden="1">
      <c r="A195" s="159"/>
      <c r="B195" s="125"/>
    </row>
    <row r="196" spans="1:2" ht="15.75" hidden="1">
      <c r="A196" s="159"/>
      <c r="B196" s="125"/>
    </row>
    <row r="197" spans="1:2" ht="15.75" hidden="1">
      <c r="A197" s="159"/>
      <c r="B197" s="125"/>
    </row>
    <row r="198" spans="1:2" ht="15.75" hidden="1">
      <c r="A198" s="159"/>
      <c r="B198" s="125"/>
    </row>
    <row r="199" spans="1:2" ht="15.75" hidden="1">
      <c r="A199" s="159"/>
      <c r="B199" s="125"/>
    </row>
    <row r="200" spans="1:2" ht="15.75" hidden="1">
      <c r="A200" s="159"/>
      <c r="B200" s="125"/>
    </row>
    <row r="201" spans="1:2" ht="15.75" hidden="1">
      <c r="A201" s="159"/>
      <c r="B201" s="125"/>
    </row>
    <row r="202" spans="1:2" ht="15.75" hidden="1">
      <c r="A202" s="159"/>
      <c r="B202" s="125"/>
    </row>
    <row r="203" spans="1:2" ht="15.75" hidden="1">
      <c r="A203" s="159"/>
      <c r="B203" s="125"/>
    </row>
    <row r="204" spans="1:2" ht="15.75" hidden="1">
      <c r="A204" s="159"/>
      <c r="B204" s="125"/>
    </row>
    <row r="205" spans="1:2" ht="15.75" hidden="1">
      <c r="A205" s="159"/>
      <c r="B205" s="125"/>
    </row>
    <row r="206" spans="1:2" ht="15.75" hidden="1">
      <c r="A206" s="159"/>
      <c r="B206" s="125"/>
    </row>
    <row r="207" spans="1:2" ht="15.75" hidden="1">
      <c r="A207" s="159"/>
      <c r="B207" s="125"/>
    </row>
    <row r="208" spans="1:2" ht="15.75" hidden="1">
      <c r="A208" s="159"/>
      <c r="B208" s="125"/>
    </row>
    <row r="209" spans="1:2" ht="15.75" hidden="1">
      <c r="A209" s="159"/>
      <c r="B209" s="125"/>
    </row>
    <row r="210" spans="1:2" ht="15.75" hidden="1">
      <c r="A210" s="159"/>
      <c r="B210" s="125"/>
    </row>
    <row r="211" spans="1:2" ht="15.75" hidden="1">
      <c r="A211" s="159"/>
      <c r="B211" s="125"/>
    </row>
    <row r="212" spans="1:2" ht="15.75" hidden="1">
      <c r="A212" s="159"/>
      <c r="B212" s="125"/>
    </row>
    <row r="213" spans="1:2" ht="15.75" hidden="1">
      <c r="A213" s="159"/>
      <c r="B213" s="125"/>
    </row>
    <row r="214" spans="1:2" ht="15.75" hidden="1">
      <c r="A214" s="159"/>
      <c r="B214" s="125"/>
    </row>
    <row r="215" spans="1:2" ht="15.75" hidden="1">
      <c r="A215" s="159"/>
      <c r="B215" s="125"/>
    </row>
    <row r="216" spans="1:2" ht="15.75" hidden="1">
      <c r="A216" s="159"/>
      <c r="B216" s="125"/>
    </row>
    <row r="217" spans="1:2" ht="15.75" hidden="1">
      <c r="A217" s="159"/>
      <c r="B217" s="125"/>
    </row>
    <row r="218" spans="1:2" ht="15.75" hidden="1">
      <c r="A218" s="159"/>
      <c r="B218" s="125"/>
    </row>
    <row r="219" spans="1:2" ht="15.75" hidden="1">
      <c r="A219" s="159"/>
      <c r="B219" s="125"/>
    </row>
    <row r="220" spans="1:2" ht="15.75" hidden="1">
      <c r="A220" s="159"/>
      <c r="B220" s="125"/>
    </row>
    <row r="221" spans="1:2" ht="15.75" hidden="1">
      <c r="A221" s="159"/>
      <c r="B221" s="125"/>
    </row>
    <row r="222" spans="1:2" ht="15.75" hidden="1">
      <c r="A222" s="159"/>
      <c r="B222" s="125"/>
    </row>
    <row r="223" spans="1:2" ht="15.75" hidden="1">
      <c r="A223" s="159"/>
      <c r="B223" s="125"/>
    </row>
    <row r="224" spans="1:2" ht="15.75" hidden="1">
      <c r="A224" s="159"/>
      <c r="B224" s="125"/>
    </row>
    <row r="225" spans="1:2" ht="15.75" hidden="1">
      <c r="A225" s="159"/>
      <c r="B225" s="125"/>
    </row>
    <row r="226" spans="1:2" ht="15.75" hidden="1">
      <c r="A226" s="159"/>
      <c r="B226" s="125"/>
    </row>
    <row r="227" spans="1:2" ht="15.75" hidden="1">
      <c r="A227" s="159"/>
      <c r="B227" s="125"/>
    </row>
    <row r="228" spans="1:2" ht="15.75" hidden="1">
      <c r="A228" s="159"/>
      <c r="B228" s="125"/>
    </row>
    <row r="229" spans="1:2" ht="15.75" hidden="1">
      <c r="A229" s="159"/>
      <c r="B229" s="125"/>
    </row>
    <row r="230" spans="1:2" ht="15.75" hidden="1">
      <c r="A230" s="159"/>
      <c r="B230" s="125"/>
    </row>
    <row r="231" spans="1:2" ht="15.75" hidden="1">
      <c r="A231" s="159"/>
      <c r="B231" s="125"/>
    </row>
    <row r="232" spans="1:2" ht="15.75" hidden="1">
      <c r="A232" s="159"/>
      <c r="B232" s="125"/>
    </row>
    <row r="233" spans="1:2" ht="15.75" hidden="1">
      <c r="A233" s="159"/>
      <c r="B233" s="125"/>
    </row>
    <row r="234" spans="1:2" ht="15.75" hidden="1">
      <c r="A234" s="159"/>
      <c r="B234" s="125"/>
    </row>
    <row r="235" spans="1:2" ht="15.75" hidden="1">
      <c r="A235" s="159"/>
      <c r="B235" s="125"/>
    </row>
    <row r="236" spans="1:2" ht="15.75" hidden="1">
      <c r="A236" s="159"/>
      <c r="B236" s="125"/>
    </row>
    <row r="237" spans="1:2" ht="15.75" hidden="1">
      <c r="A237" s="159"/>
      <c r="B237" s="125"/>
    </row>
    <row r="238" spans="1:2" ht="15.75" hidden="1">
      <c r="A238" s="159"/>
      <c r="B238" s="125"/>
    </row>
    <row r="239" spans="1:2" ht="15.75" hidden="1">
      <c r="A239" s="159"/>
      <c r="B239" s="125"/>
    </row>
    <row r="240" spans="1:2" ht="15.75" hidden="1">
      <c r="A240" s="159"/>
      <c r="B240" s="125"/>
    </row>
    <row r="241" spans="1:2" ht="15.75" hidden="1">
      <c r="A241" s="159"/>
      <c r="B241" s="125"/>
    </row>
    <row r="242" spans="1:2" ht="15.75" hidden="1">
      <c r="A242" s="159"/>
      <c r="B242" s="125"/>
    </row>
    <row r="243" spans="1:2" ht="15.75" hidden="1">
      <c r="A243" s="159"/>
      <c r="B243" s="125"/>
    </row>
    <row r="244" spans="1:2" ht="15.75" hidden="1">
      <c r="A244" s="159"/>
      <c r="B244" s="125"/>
    </row>
    <row r="245" spans="1:2" ht="15.75" hidden="1">
      <c r="A245" s="159"/>
      <c r="B245" s="125"/>
    </row>
    <row r="246" spans="1:2" ht="15.75" hidden="1">
      <c r="A246" s="159"/>
      <c r="B246" s="125"/>
    </row>
    <row r="247" spans="1:2" ht="15.75" hidden="1">
      <c r="A247" s="159"/>
      <c r="B247" s="125"/>
    </row>
    <row r="248" spans="1:2" ht="15.75" hidden="1">
      <c r="A248" s="159"/>
      <c r="B248" s="125"/>
    </row>
    <row r="249" spans="1:2" ht="15.75" hidden="1">
      <c r="A249" s="159"/>
      <c r="B249" s="125"/>
    </row>
    <row r="250" spans="1:2" ht="15.75" hidden="1">
      <c r="A250" s="159"/>
      <c r="B250" s="125"/>
    </row>
    <row r="251" spans="1:2" ht="15.75" hidden="1">
      <c r="A251" s="159"/>
      <c r="B251" s="125"/>
    </row>
    <row r="252" spans="1:2" ht="15.75" hidden="1">
      <c r="A252" s="159"/>
      <c r="B252" s="125"/>
    </row>
    <row r="253" spans="1:2" ht="15.75" hidden="1">
      <c r="A253" s="159"/>
      <c r="B253" s="125"/>
    </row>
    <row r="254" spans="1:2" ht="15.75" hidden="1">
      <c r="A254" s="159"/>
      <c r="B254" s="125"/>
    </row>
    <row r="255" spans="1:2" ht="15.75" hidden="1">
      <c r="A255" s="159"/>
      <c r="B255" s="125"/>
    </row>
    <row r="256" spans="1:2" ht="15.75" hidden="1">
      <c r="A256" s="159"/>
      <c r="B256" s="125"/>
    </row>
    <row r="257" spans="1:2" ht="15.75" hidden="1">
      <c r="A257" s="159"/>
      <c r="B257" s="125"/>
    </row>
    <row r="258" spans="1:2" ht="15.75" hidden="1">
      <c r="A258" s="159"/>
      <c r="B258" s="125"/>
    </row>
    <row r="259" spans="1:2" ht="15.75" hidden="1">
      <c r="A259" s="159"/>
      <c r="B259" s="125"/>
    </row>
    <row r="260" spans="1:2" ht="15.75" hidden="1">
      <c r="A260" s="159"/>
      <c r="B260" s="125"/>
    </row>
    <row r="261" spans="1:2" ht="15.75" hidden="1">
      <c r="A261" s="159"/>
      <c r="B261" s="125"/>
    </row>
    <row r="262" spans="1:2" ht="15.75" hidden="1">
      <c r="A262" s="159"/>
      <c r="B262" s="125"/>
    </row>
    <row r="263" spans="1:2" ht="15.75" hidden="1">
      <c r="A263" s="159"/>
      <c r="B263" s="125"/>
    </row>
    <row r="264" spans="1:2" ht="15.75" hidden="1">
      <c r="A264" s="159"/>
      <c r="B264" s="125"/>
    </row>
    <row r="265" spans="1:2" ht="15.75" hidden="1">
      <c r="A265" s="159"/>
      <c r="B265" s="125"/>
    </row>
    <row r="266" spans="1:2" ht="15.75" hidden="1">
      <c r="A266" s="159"/>
      <c r="B266" s="125"/>
    </row>
    <row r="267" spans="1:2" ht="15.75" hidden="1">
      <c r="A267" s="159"/>
      <c r="B267" s="125"/>
    </row>
    <row r="268" spans="1:2" ht="15.75" hidden="1">
      <c r="A268" s="159"/>
      <c r="B268" s="125"/>
    </row>
    <row r="269" spans="1:2" ht="15.75" hidden="1">
      <c r="A269" s="159"/>
      <c r="B269" s="125"/>
    </row>
    <row r="270" spans="1:2" ht="15.75" hidden="1">
      <c r="A270" s="159"/>
      <c r="B270" s="125"/>
    </row>
    <row r="271" spans="1:2" ht="15.75" hidden="1">
      <c r="A271" s="159"/>
      <c r="B271" s="125"/>
    </row>
    <row r="272" spans="1:2" ht="15.75" hidden="1">
      <c r="A272" s="159"/>
      <c r="B272" s="125"/>
    </row>
    <row r="273" spans="1:2" ht="15.75" hidden="1">
      <c r="A273" s="159"/>
      <c r="B273" s="125"/>
    </row>
    <row r="274" spans="1:2" ht="15.75" hidden="1">
      <c r="A274" s="159"/>
      <c r="B274" s="125"/>
    </row>
    <row r="275" spans="1:2" ht="15.75" hidden="1">
      <c r="A275" s="159"/>
      <c r="B275" s="125"/>
    </row>
    <row r="276" spans="1:2" ht="15.75" hidden="1">
      <c r="A276" s="159"/>
      <c r="B276" s="125"/>
    </row>
    <row r="277" spans="1:2" ht="15.75" hidden="1">
      <c r="A277" s="159"/>
      <c r="B277" s="125"/>
    </row>
    <row r="278" spans="1:2" ht="15.75" hidden="1">
      <c r="A278" s="159"/>
      <c r="B278" s="125"/>
    </row>
    <row r="279" spans="1:2" ht="15.75" hidden="1">
      <c r="A279" s="159"/>
      <c r="B279" s="125"/>
    </row>
    <row r="280" spans="1:2" ht="15.75" hidden="1">
      <c r="A280" s="159"/>
      <c r="B280" s="125"/>
    </row>
    <row r="281" spans="1:2" ht="15.75" hidden="1">
      <c r="A281" s="159"/>
      <c r="B281" s="125"/>
    </row>
    <row r="282" spans="1:2" ht="15.75" hidden="1">
      <c r="A282" s="159"/>
      <c r="B282" s="125"/>
    </row>
    <row r="283" spans="1:2" ht="15.75" hidden="1">
      <c r="A283" s="159"/>
      <c r="B283" s="125"/>
    </row>
    <row r="284" spans="1:2" ht="15.75" hidden="1">
      <c r="A284" s="159"/>
      <c r="B284" s="125"/>
    </row>
    <row r="285" spans="1:2" ht="15.75" hidden="1">
      <c r="A285" s="159"/>
      <c r="B285" s="125"/>
    </row>
    <row r="286" spans="1:2" ht="15.75" hidden="1">
      <c r="A286" s="159"/>
      <c r="B286" s="125"/>
    </row>
    <row r="287" spans="1:2" ht="15.75" hidden="1">
      <c r="A287" s="159"/>
      <c r="B287" s="125"/>
    </row>
    <row r="288" spans="1:2" ht="15.75" hidden="1">
      <c r="A288" s="159"/>
      <c r="B288" s="125"/>
    </row>
    <row r="289" spans="1:2" ht="15.75" hidden="1">
      <c r="A289" s="159"/>
      <c r="B289" s="125"/>
    </row>
    <row r="290" spans="1:2" ht="15.75" hidden="1">
      <c r="A290" s="159"/>
      <c r="B290" s="125"/>
    </row>
    <row r="291" spans="1:2" ht="15.75" hidden="1">
      <c r="A291" s="159"/>
      <c r="B291" s="125"/>
    </row>
    <row r="292" spans="1:2" ht="15.75" hidden="1">
      <c r="A292" s="159"/>
      <c r="B292" s="125"/>
    </row>
    <row r="293" spans="1:2" ht="15.75" hidden="1">
      <c r="A293" s="159"/>
      <c r="B293" s="125"/>
    </row>
    <row r="294" spans="1:2" ht="15.75" hidden="1">
      <c r="A294" s="159"/>
      <c r="B294" s="125"/>
    </row>
    <row r="295" spans="1:2" ht="15.75" hidden="1">
      <c r="A295" s="159"/>
      <c r="B295" s="125"/>
    </row>
    <row r="296" spans="1:2" ht="15.75" hidden="1">
      <c r="A296" s="159"/>
      <c r="B296" s="125"/>
    </row>
    <row r="297" spans="1:2" ht="15.75" hidden="1">
      <c r="A297" s="159"/>
      <c r="B297" s="125"/>
    </row>
    <row r="298" spans="1:2" ht="15.75" hidden="1">
      <c r="A298" s="159"/>
      <c r="B298" s="125"/>
    </row>
    <row r="299" spans="1:2" ht="15.75" hidden="1">
      <c r="A299" s="159"/>
      <c r="B299" s="125"/>
    </row>
    <row r="300" spans="1:2" ht="15.75" hidden="1">
      <c r="A300" s="159"/>
      <c r="B300" s="125"/>
    </row>
    <row r="301" spans="1:2" ht="15.75" hidden="1">
      <c r="A301" s="159"/>
      <c r="B301" s="125"/>
    </row>
    <row r="302" spans="1:2" ht="15.75" hidden="1">
      <c r="A302" s="125"/>
      <c r="B302" s="125"/>
    </row>
    <row r="303" spans="1:2" ht="15.75" hidden="1">
      <c r="A303" s="125"/>
      <c r="B303" s="125"/>
    </row>
    <row r="304" spans="1:2" ht="15.75" hidden="1">
      <c r="A304" s="125"/>
      <c r="B304" s="125"/>
    </row>
    <row r="305" spans="1:2" ht="15.75" hidden="1">
      <c r="A305" s="125"/>
      <c r="B305" s="125"/>
    </row>
    <row r="306" spans="1:2" ht="15.75" hidden="1">
      <c r="A306" s="125"/>
      <c r="B306" s="125"/>
    </row>
    <row r="307" spans="1:2" ht="15.75" hidden="1">
      <c r="A307" s="125"/>
      <c r="B307" s="125"/>
    </row>
    <row r="308" spans="1:2" ht="15.75" hidden="1">
      <c r="A308" s="125"/>
      <c r="B308" s="125"/>
    </row>
    <row r="309" spans="1:2" ht="15.75" hidden="1">
      <c r="A309" s="125"/>
      <c r="B309" s="125"/>
    </row>
    <row r="310" spans="1:2" ht="15.75" hidden="1">
      <c r="A310" s="125"/>
      <c r="B310" s="125"/>
    </row>
    <row r="311" spans="1:2" ht="15.75" hidden="1">
      <c r="A311" s="125"/>
      <c r="B311" s="125"/>
    </row>
    <row r="312" spans="1:2" ht="15.75" hidden="1">
      <c r="A312" s="125"/>
      <c r="B312" s="125"/>
    </row>
    <row r="313" spans="1:2" ht="15.75" hidden="1">
      <c r="A313" s="125"/>
      <c r="B313" s="125"/>
    </row>
    <row r="314" spans="1:2" ht="15.75" hidden="1">
      <c r="A314" s="125"/>
      <c r="B314" s="125"/>
    </row>
    <row r="315" spans="1:2" ht="15.75" hidden="1">
      <c r="A315" s="125"/>
      <c r="B315" s="125"/>
    </row>
    <row r="316" spans="1:2" ht="15.75" hidden="1">
      <c r="A316" s="125"/>
      <c r="B316" s="125"/>
    </row>
    <row r="317" spans="1:2" ht="15.75" hidden="1">
      <c r="A317" s="125"/>
      <c r="B317" s="125"/>
    </row>
    <row r="318" spans="1:2" ht="15.75" hidden="1">
      <c r="A318" s="125"/>
      <c r="B318" s="125"/>
    </row>
    <row r="319" spans="1:2" ht="15.75" hidden="1">
      <c r="A319" s="125"/>
      <c r="B319" s="125"/>
    </row>
    <row r="320" spans="1:2" ht="15.75" hidden="1">
      <c r="A320" s="125"/>
      <c r="B320" s="125"/>
    </row>
    <row r="321" spans="1:2" ht="15.75" hidden="1">
      <c r="A321" s="125"/>
      <c r="B321" s="125"/>
    </row>
    <row r="322" spans="1:2" ht="15.75" hidden="1">
      <c r="A322" s="125"/>
      <c r="B322" s="125"/>
    </row>
    <row r="323" spans="1:2" ht="15.75" hidden="1">
      <c r="A323" s="125"/>
      <c r="B323" s="125"/>
    </row>
    <row r="324" spans="1:2" ht="15.75" hidden="1">
      <c r="A324" s="125"/>
      <c r="B324" s="125"/>
    </row>
    <row r="325" spans="1:2" ht="15.75" hidden="1">
      <c r="A325" s="125"/>
      <c r="B325" s="125"/>
    </row>
    <row r="326" spans="1:2" ht="15.75" hidden="1">
      <c r="A326" s="125"/>
      <c r="B326" s="125"/>
    </row>
    <row r="327" spans="1:2" ht="15.75" hidden="1">
      <c r="A327" s="125"/>
      <c r="B327" s="125"/>
    </row>
    <row r="328" spans="1:2" ht="15.75" hidden="1">
      <c r="A328" s="125"/>
      <c r="B328" s="125"/>
    </row>
    <row r="329" spans="1:2" ht="15.75" hidden="1">
      <c r="A329" s="125"/>
      <c r="B329" s="125"/>
    </row>
    <row r="330" spans="1:2" ht="15.75" hidden="1">
      <c r="A330" s="125"/>
      <c r="B330" s="125"/>
    </row>
    <row r="331" spans="1:2" ht="15.75" hidden="1">
      <c r="A331" s="125"/>
      <c r="B331" s="125"/>
    </row>
    <row r="332" spans="1:2" ht="15.75" hidden="1">
      <c r="A332" s="125"/>
      <c r="B332" s="125"/>
    </row>
    <row r="333" spans="1:2" ht="15.75" hidden="1">
      <c r="A333" s="125"/>
      <c r="B333" s="125"/>
    </row>
    <row r="334" spans="1:2" ht="15.75" hidden="1">
      <c r="A334" s="125"/>
      <c r="B334" s="125"/>
    </row>
    <row r="335" spans="1:2" ht="15.75" hidden="1">
      <c r="A335" s="125"/>
      <c r="B335" s="125"/>
    </row>
    <row r="336" spans="1:2" ht="15.75" hidden="1">
      <c r="A336" s="125"/>
      <c r="B336" s="125"/>
    </row>
    <row r="337" spans="1:2" ht="15.75" hidden="1">
      <c r="A337" s="125"/>
      <c r="B337" s="125"/>
    </row>
    <row r="338" spans="1:2" ht="15.75" hidden="1">
      <c r="A338" s="125"/>
      <c r="B338" s="125"/>
    </row>
    <row r="339" spans="1:2" ht="15.75" hidden="1">
      <c r="A339" s="125"/>
      <c r="B339" s="125"/>
    </row>
    <row r="340" spans="1:2" ht="15.75" hidden="1">
      <c r="A340" s="125"/>
      <c r="B340" s="125"/>
    </row>
    <row r="341" spans="1:2" ht="15.75" hidden="1">
      <c r="A341" s="125"/>
      <c r="B341" s="125"/>
    </row>
    <row r="342" spans="1:2" ht="15.75" hidden="1">
      <c r="A342" s="125"/>
      <c r="B342" s="125"/>
    </row>
    <row r="343" spans="1:2" ht="15.75" hidden="1">
      <c r="A343" s="125"/>
      <c r="B343" s="125"/>
    </row>
    <row r="344" spans="1:2" ht="15.75" hidden="1">
      <c r="A344" s="125"/>
      <c r="B344" s="125"/>
    </row>
    <row r="345" spans="1:2" ht="15.75" hidden="1">
      <c r="A345" s="125"/>
      <c r="B345" s="125"/>
    </row>
    <row r="346" spans="1:2" ht="15.75" hidden="1">
      <c r="A346" s="125"/>
      <c r="B346" s="125"/>
    </row>
    <row r="347" spans="1:2" ht="15.75" hidden="1">
      <c r="A347" s="125"/>
      <c r="B347" s="125"/>
    </row>
    <row r="348" spans="1:2" ht="15.75" hidden="1">
      <c r="A348" s="125"/>
      <c r="B348" s="125"/>
    </row>
    <row r="349" spans="1:2" ht="15.75" hidden="1">
      <c r="A349" s="125"/>
      <c r="B349" s="125"/>
    </row>
    <row r="350" spans="1:2" ht="15.75" hidden="1">
      <c r="A350" s="125"/>
      <c r="B350" s="125"/>
    </row>
    <row r="351" spans="1:2" ht="15.75" hidden="1">
      <c r="A351" s="125"/>
      <c r="B351" s="125"/>
    </row>
    <row r="352" spans="1:2" ht="15.75" hidden="1">
      <c r="A352" s="125"/>
      <c r="B352" s="125"/>
    </row>
    <row r="353" spans="1:2" ht="15.75" hidden="1">
      <c r="A353" s="125"/>
      <c r="B353" s="125"/>
    </row>
    <row r="354" spans="1:2" ht="15.75" hidden="1">
      <c r="A354" s="125"/>
      <c r="B354" s="125"/>
    </row>
    <row r="355" spans="1:2" ht="15.75" hidden="1">
      <c r="A355" s="125"/>
      <c r="B355" s="125"/>
    </row>
    <row r="356" spans="1:2" ht="15.75" hidden="1">
      <c r="A356" s="125"/>
      <c r="B356" s="125"/>
    </row>
    <row r="357" spans="1:2" ht="15.75" hidden="1">
      <c r="A357" s="125"/>
      <c r="B357" s="125"/>
    </row>
    <row r="358" spans="1:2" ht="15.75" hidden="1">
      <c r="A358" s="125"/>
      <c r="B358" s="125"/>
    </row>
    <row r="359" spans="1:2" ht="15.75" hidden="1">
      <c r="A359" s="125"/>
      <c r="B359" s="125"/>
    </row>
    <row r="360" spans="1:2" ht="15.75" hidden="1">
      <c r="A360" s="125"/>
      <c r="B360" s="125"/>
    </row>
    <row r="361" spans="1:2" ht="15.75" hidden="1">
      <c r="A361" s="125"/>
      <c r="B361" s="125"/>
    </row>
    <row r="362" spans="1:2" ht="15.75" hidden="1">
      <c r="A362" s="125"/>
      <c r="B362" s="125"/>
    </row>
    <row r="363" spans="1:2" ht="15.75" hidden="1">
      <c r="A363" s="125"/>
      <c r="B363" s="125"/>
    </row>
    <row r="364" spans="1:2" ht="15.75" hidden="1">
      <c r="A364" s="125"/>
      <c r="B364" s="125"/>
    </row>
    <row r="365" spans="1:2" ht="15.75" hidden="1">
      <c r="A365" s="125"/>
      <c r="B365" s="125"/>
    </row>
    <row r="366" spans="1:2" ht="15.75" hidden="1">
      <c r="A366" s="125"/>
      <c r="B366" s="125"/>
    </row>
    <row r="367" spans="1:2" ht="15.75" hidden="1">
      <c r="A367" s="125"/>
      <c r="B367" s="125"/>
    </row>
    <row r="368" spans="1:2" ht="15.75" hidden="1">
      <c r="A368" s="125"/>
      <c r="B368" s="125"/>
    </row>
    <row r="369" spans="1:2" ht="15.75" hidden="1">
      <c r="A369" s="125"/>
      <c r="B369" s="125"/>
    </row>
    <row r="370" spans="1:2" ht="15.75" hidden="1">
      <c r="A370" s="125"/>
      <c r="B370" s="125"/>
    </row>
    <row r="371" spans="1:2" ht="15.75" hidden="1">
      <c r="A371" s="125"/>
      <c r="B371" s="125"/>
    </row>
    <row r="372" spans="1:2" ht="15.75" hidden="1">
      <c r="A372" s="125"/>
      <c r="B372" s="125"/>
    </row>
    <row r="373" spans="1:2" ht="15.75" hidden="1">
      <c r="A373" s="125"/>
      <c r="B373" s="125"/>
    </row>
    <row r="374" spans="1:2" ht="15.75" hidden="1">
      <c r="A374" s="125"/>
      <c r="B374" s="125"/>
    </row>
    <row r="375" spans="1:2" ht="15.75" hidden="1">
      <c r="A375" s="125"/>
      <c r="B375" s="125"/>
    </row>
    <row r="376" spans="1:2" ht="15.75" hidden="1">
      <c r="A376" s="125"/>
      <c r="B376" s="125"/>
    </row>
    <row r="377" spans="1:2" ht="15.75" hidden="1">
      <c r="A377" s="125"/>
      <c r="B377" s="125"/>
    </row>
    <row r="378" spans="1:2" ht="15.75" hidden="1">
      <c r="A378" s="125"/>
      <c r="B378" s="125"/>
    </row>
    <row r="379" spans="1:2" ht="15.75" hidden="1">
      <c r="A379" s="125"/>
      <c r="B379" s="125"/>
    </row>
    <row r="380" spans="1:2" ht="15.75" hidden="1">
      <c r="A380" s="125"/>
      <c r="B380" s="125"/>
    </row>
    <row r="381" spans="1:2" ht="15.75" hidden="1">
      <c r="A381" s="125"/>
      <c r="B381" s="125"/>
    </row>
    <row r="382" spans="1:2" ht="15.75" hidden="1">
      <c r="A382" s="125"/>
      <c r="B382" s="125"/>
    </row>
    <row r="383" spans="1:2" ht="15.75" hidden="1">
      <c r="A383" s="125"/>
      <c r="B383" s="125"/>
    </row>
    <row r="384" spans="1:2" ht="15.75" hidden="1">
      <c r="A384" s="125"/>
      <c r="B384" s="125"/>
    </row>
    <row r="385" spans="1:2" ht="15.75" hidden="1">
      <c r="A385" s="125"/>
      <c r="B385" s="125"/>
    </row>
    <row r="386" spans="1:2" ht="15.75" hidden="1">
      <c r="A386" s="125"/>
      <c r="B386" s="125"/>
    </row>
    <row r="387" spans="1:2" ht="15.75" hidden="1">
      <c r="A387" s="125"/>
      <c r="B387" s="125"/>
    </row>
    <row r="388" spans="1:2" ht="15.75" hidden="1">
      <c r="A388" s="125"/>
      <c r="B388" s="125"/>
    </row>
    <row r="389" spans="1:2" ht="15.75" hidden="1">
      <c r="A389" s="125"/>
      <c r="B389" s="125"/>
    </row>
    <row r="390" spans="1:2" ht="15.75" hidden="1">
      <c r="A390" s="125"/>
      <c r="B390" s="125"/>
    </row>
    <row r="391" spans="1:2" ht="15.75" hidden="1">
      <c r="A391" s="125"/>
      <c r="B391" s="125"/>
    </row>
    <row r="392" spans="1:2" ht="15.75" hidden="1">
      <c r="A392" s="125"/>
      <c r="B392" s="125"/>
    </row>
    <row r="393" spans="1:2" ht="15.75" hidden="1">
      <c r="A393" s="125"/>
      <c r="B393" s="125"/>
    </row>
    <row r="394" spans="1:2" ht="15.75" hidden="1">
      <c r="A394" s="125"/>
      <c r="B394" s="125"/>
    </row>
    <row r="395" spans="1:2" ht="15.75" hidden="1">
      <c r="A395" s="125"/>
      <c r="B395" s="125"/>
    </row>
    <row r="396" spans="1:2" ht="15.75" hidden="1">
      <c r="A396" s="125"/>
      <c r="B396" s="125"/>
    </row>
    <row r="397" spans="1:2" ht="15.75" hidden="1">
      <c r="A397" s="125"/>
      <c r="B397" s="125"/>
    </row>
    <row r="398" spans="1:2" ht="15.75" hidden="1">
      <c r="A398" s="125"/>
      <c r="B398" s="125"/>
    </row>
    <row r="399" spans="1:2" ht="15.75" hidden="1">
      <c r="A399" s="125"/>
      <c r="B399" s="125"/>
    </row>
    <row r="400" spans="1:2" ht="15.75" hidden="1">
      <c r="A400" s="125"/>
      <c r="B400" s="125"/>
    </row>
    <row r="401" spans="1:2" ht="15.75" hidden="1">
      <c r="A401" s="125"/>
      <c r="B401" s="125"/>
    </row>
    <row r="402" spans="1:2" ht="15.75" hidden="1">
      <c r="A402" s="125"/>
      <c r="B402" s="125"/>
    </row>
    <row r="403" spans="1:2" ht="15.75" hidden="1">
      <c r="A403" s="125"/>
      <c r="B403" s="125"/>
    </row>
    <row r="404" spans="1:2" ht="15.75" hidden="1">
      <c r="A404" s="125"/>
      <c r="B404" s="125"/>
    </row>
    <row r="405" spans="1:2" ht="15.75" hidden="1">
      <c r="A405" s="125"/>
      <c r="B405" s="125"/>
    </row>
    <row r="406" spans="1:2" ht="15.75" hidden="1">
      <c r="A406" s="125"/>
      <c r="B406" s="125"/>
    </row>
    <row r="407" spans="1:2" ht="15.75" hidden="1">
      <c r="A407" s="125"/>
      <c r="B407" s="125"/>
    </row>
    <row r="408" spans="1:2" ht="15.75" hidden="1">
      <c r="A408" s="125"/>
      <c r="B408" s="125"/>
    </row>
    <row r="409" spans="1:2" ht="15.75" hidden="1">
      <c r="A409" s="125"/>
      <c r="B409" s="125"/>
    </row>
    <row r="410" spans="1:2" ht="15.75" hidden="1">
      <c r="A410" s="125"/>
      <c r="B410" s="125"/>
    </row>
    <row r="411" spans="1:2" ht="15.75" hidden="1">
      <c r="A411" s="125"/>
      <c r="B411" s="125"/>
    </row>
    <row r="412" spans="1:2" ht="15.75" hidden="1">
      <c r="A412" s="125"/>
      <c r="B412" s="125"/>
    </row>
    <row r="413" spans="1:2" ht="15.75" hidden="1">
      <c r="A413" s="125"/>
      <c r="B413" s="125"/>
    </row>
    <row r="414" spans="1:2" ht="15.75" hidden="1">
      <c r="A414" s="125"/>
      <c r="B414" s="125"/>
    </row>
    <row r="415" spans="1:2" ht="15.75" hidden="1">
      <c r="A415" s="125"/>
      <c r="B415" s="125"/>
    </row>
    <row r="416" spans="1:2" ht="15.75" hidden="1">
      <c r="A416" s="125"/>
      <c r="B416" s="125"/>
    </row>
    <row r="417" spans="1:2" ht="15.75" hidden="1">
      <c r="A417" s="125"/>
      <c r="B417" s="125"/>
    </row>
    <row r="418" spans="1:2" ht="15.75" hidden="1">
      <c r="A418" s="125"/>
      <c r="B418" s="125"/>
    </row>
    <row r="419" spans="1:2" ht="15.75" hidden="1">
      <c r="A419" s="125"/>
      <c r="B419" s="125"/>
    </row>
    <row r="420" spans="1:2" ht="15.75" hidden="1">
      <c r="A420" s="125"/>
      <c r="B420" s="125"/>
    </row>
    <row r="421" spans="1:2" ht="15.75" hidden="1">
      <c r="A421" s="125"/>
      <c r="B421" s="125"/>
    </row>
    <row r="422" spans="1:2" ht="15.75" hidden="1">
      <c r="A422" s="125"/>
      <c r="B422" s="125"/>
    </row>
    <row r="423" spans="1:2" ht="15.75" hidden="1">
      <c r="A423" s="125"/>
      <c r="B423" s="125"/>
    </row>
    <row r="424" spans="1:2" ht="15.75" hidden="1">
      <c r="A424" s="125"/>
      <c r="B424" s="125"/>
    </row>
    <row r="425" spans="1:2" ht="15.75" hidden="1">
      <c r="A425" s="125"/>
      <c r="B425" s="125"/>
    </row>
    <row r="426" spans="1:2" ht="15.75" hidden="1">
      <c r="A426" s="125"/>
      <c r="B426" s="125"/>
    </row>
    <row r="427" spans="1:2" ht="15.75" hidden="1">
      <c r="A427" s="125"/>
    </row>
    <row r="428" spans="1:2" ht="15.75" hidden="1">
      <c r="A428" s="125"/>
    </row>
  </sheetData>
  <sheetProtection sheet="1" selectLockedCells="1"/>
  <mergeCells count="1">
    <mergeCell ref="A71:B71"/>
  </mergeCells>
  <dataValidations count="2">
    <dataValidation allowBlank="1" showDropDown="1" showInputMessage="1" showErrorMessage="1" sqref="B5" xr:uid="{1D40D938-FFEC-445B-9003-9AA5C80ECEB1}"/>
    <dataValidation type="list" allowBlank="1" showInputMessage="1" showErrorMessage="1" sqref="B3" xr:uid="{B3C67402-91A6-47DA-BB57-8308902C93E9}">
      <formula1>STATE</formula1>
    </dataValidation>
  </dataValidations>
  <hyperlinks>
    <hyperlink ref="A72" r:id="rId1" xr:uid="{43479BEB-D716-4455-9017-DACE8783B5EB}"/>
  </hyperlinks>
  <pageMargins left="0.7" right="0.7" top="0.75" bottom="0.75" header="0.3" footer="0.3"/>
  <pageSetup scale="74" fitToHeight="9" orientation="portrait" r:id="rId2"/>
  <drawing r:id="rId3"/>
  <tableParts count="1">
    <tablePart r:id="rId4"/>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EDDB5-A84A-4494-A938-519C41145609}">
  <sheetPr>
    <tabColor rgb="FFFFFF00"/>
  </sheetPr>
  <dimension ref="A1:L111"/>
  <sheetViews>
    <sheetView workbookViewId="0">
      <selection activeCell="C1" sqref="C1"/>
    </sheetView>
  </sheetViews>
  <sheetFormatPr defaultRowHeight="15"/>
  <cols>
    <col min="3" max="3" width="27.42578125" customWidth="1"/>
    <col min="6" max="6" width="14.5703125" customWidth="1"/>
    <col min="7" max="7" width="16.7109375" bestFit="1" customWidth="1"/>
    <col min="10" max="10" width="5.140625" customWidth="1"/>
    <col min="12" max="12" width="11.42578125" customWidth="1"/>
    <col min="13" max="13" width="19" customWidth="1"/>
    <col min="21" max="21" width="21.85546875" bestFit="1" customWidth="1"/>
    <col min="22" max="22" width="13.42578125" bestFit="1" customWidth="1"/>
    <col min="23" max="23" width="16.7109375" bestFit="1" customWidth="1"/>
    <col min="24" max="24" width="13.140625" bestFit="1" customWidth="1"/>
  </cols>
  <sheetData>
    <row r="1" spans="1:12">
      <c r="A1" t="s">
        <v>362</v>
      </c>
      <c r="B1">
        <f>COUNT('hide - helper sheet'!B21:B131)</f>
        <v>100</v>
      </c>
      <c r="C1" s="177"/>
      <c r="D1" t="s">
        <v>363</v>
      </c>
      <c r="E1" t="str">
        <f>'EDPass file header &amp; .CSV info'!B5</f>
        <v/>
      </c>
    </row>
    <row r="2" spans="1:12">
      <c r="A2">
        <v>1</v>
      </c>
      <c r="B2" t="str">
        <f>IFERROR('EDPass file header &amp; .CSV info'!$M$12,"")</f>
        <v>x</v>
      </c>
      <c r="C2" s="3" t="s">
        <v>192</v>
      </c>
      <c r="D2" s="3"/>
      <c r="F2" t="s">
        <v>364</v>
      </c>
      <c r="G2" t="s">
        <v>212</v>
      </c>
      <c r="H2" t="s">
        <v>365</v>
      </c>
      <c r="J2" t="s">
        <v>366</v>
      </c>
      <c r="L2">
        <f>'A-Reason for Exit by RE'!F14</f>
        <v>0</v>
      </c>
    </row>
    <row r="3" spans="1:12">
      <c r="A3">
        <v>2</v>
      </c>
      <c r="B3" t="str">
        <f>IFERROR('EDPass file header &amp; .CSV info'!$M$12,"")</f>
        <v>x</v>
      </c>
      <c r="C3" s="3" t="s">
        <v>192</v>
      </c>
      <c r="D3" s="3"/>
      <c r="F3" t="s">
        <v>364</v>
      </c>
      <c r="G3" t="s">
        <v>217</v>
      </c>
      <c r="H3" t="s">
        <v>365</v>
      </c>
      <c r="J3" t="s">
        <v>366</v>
      </c>
      <c r="L3">
        <f>'A-Reason for Exit by RE'!F17</f>
        <v>0</v>
      </c>
    </row>
    <row r="4" spans="1:12">
      <c r="A4">
        <v>3</v>
      </c>
      <c r="B4" t="str">
        <f>IFERROR('EDPass file header &amp; .CSV info'!$M$12,"")</f>
        <v>x</v>
      </c>
      <c r="C4" s="3" t="s">
        <v>192</v>
      </c>
      <c r="D4" s="3"/>
      <c r="F4" t="s">
        <v>364</v>
      </c>
      <c r="G4" t="s">
        <v>226</v>
      </c>
      <c r="H4" t="s">
        <v>365</v>
      </c>
      <c r="J4" t="s">
        <v>366</v>
      </c>
      <c r="L4">
        <f>'A-Reason for Exit by RE'!F29</f>
        <v>0</v>
      </c>
    </row>
    <row r="5" spans="1:12">
      <c r="A5">
        <v>4</v>
      </c>
      <c r="B5" t="str">
        <f>IFERROR('EDPass file header &amp; .CSV info'!$M$12,"")</f>
        <v>x</v>
      </c>
      <c r="C5" s="3" t="s">
        <v>192</v>
      </c>
      <c r="D5" s="3"/>
      <c r="F5" t="s">
        <v>364</v>
      </c>
      <c r="G5" t="s">
        <v>230</v>
      </c>
      <c r="H5" t="s">
        <v>365</v>
      </c>
      <c r="J5" t="s">
        <v>366</v>
      </c>
      <c r="L5">
        <f>'A-Reason for Exit by RE'!F31</f>
        <v>0</v>
      </c>
    </row>
    <row r="6" spans="1:12">
      <c r="A6">
        <v>5</v>
      </c>
      <c r="B6" t="str">
        <f>IFERROR('EDPass file header &amp; .CSV info'!$M$12,"")</f>
        <v>x</v>
      </c>
      <c r="C6" s="3" t="s">
        <v>192</v>
      </c>
      <c r="D6" s="3"/>
      <c r="F6" t="s">
        <v>364</v>
      </c>
      <c r="G6" t="s">
        <v>234</v>
      </c>
      <c r="H6" t="s">
        <v>365</v>
      </c>
      <c r="J6" t="s">
        <v>366</v>
      </c>
      <c r="L6">
        <f>'A-Reason for Exit by RE'!F33</f>
        <v>0</v>
      </c>
    </row>
    <row r="7" spans="1:12">
      <c r="A7">
        <v>6</v>
      </c>
      <c r="B7" t="str">
        <f>IFERROR('EDPass file header &amp; .CSV info'!$M$12,"")</f>
        <v>x</v>
      </c>
      <c r="C7" s="3" t="s">
        <v>192</v>
      </c>
      <c r="D7" s="3"/>
      <c r="F7" t="s">
        <v>364</v>
      </c>
      <c r="G7" t="s">
        <v>238</v>
      </c>
      <c r="H7" t="s">
        <v>365</v>
      </c>
      <c r="J7" t="s">
        <v>366</v>
      </c>
      <c r="L7">
        <f>'A-Reason for Exit by RE'!F37</f>
        <v>0</v>
      </c>
    </row>
    <row r="8" spans="1:12">
      <c r="A8">
        <v>7</v>
      </c>
      <c r="B8" t="str">
        <f>IFERROR('EDPass file header &amp; .CSV info'!$M$12,"")</f>
        <v>x</v>
      </c>
      <c r="C8" s="3" t="s">
        <v>192</v>
      </c>
      <c r="D8" s="3"/>
      <c r="F8" t="s">
        <v>364</v>
      </c>
      <c r="G8" t="s">
        <v>242</v>
      </c>
      <c r="H8" t="s">
        <v>365</v>
      </c>
      <c r="J8" t="s">
        <v>366</v>
      </c>
      <c r="L8">
        <f>'A-Reason for Exit by RE'!F39</f>
        <v>0</v>
      </c>
    </row>
    <row r="9" spans="1:12">
      <c r="A9">
        <v>8</v>
      </c>
      <c r="B9" t="str">
        <f>IFERROR('EDPass file header &amp; .CSV info'!$M$12,"")</f>
        <v>x</v>
      </c>
      <c r="C9" s="3" t="s">
        <v>192</v>
      </c>
      <c r="D9" s="3"/>
      <c r="F9" t="s">
        <v>364</v>
      </c>
      <c r="G9" t="s">
        <v>246</v>
      </c>
      <c r="H9" t="s">
        <v>365</v>
      </c>
      <c r="J9" t="s">
        <v>366</v>
      </c>
      <c r="L9">
        <f>'A-Reason for Exit by RE'!F41</f>
        <v>0</v>
      </c>
    </row>
    <row r="10" spans="1:12">
      <c r="A10">
        <v>9</v>
      </c>
      <c r="B10" t="str">
        <f>IFERROR('EDPass file header &amp; .CSV info'!$M$12,"")</f>
        <v>x</v>
      </c>
      <c r="C10" s="3" t="s">
        <v>192</v>
      </c>
      <c r="D10" s="3"/>
      <c r="F10" t="s">
        <v>364</v>
      </c>
      <c r="G10" t="s">
        <v>250</v>
      </c>
      <c r="H10" t="s">
        <v>365</v>
      </c>
      <c r="J10" t="s">
        <v>366</v>
      </c>
      <c r="L10">
        <f>'A-Reason for Exit by RE'!F43</f>
        <v>0</v>
      </c>
    </row>
    <row r="11" spans="1:12">
      <c r="A11">
        <v>10</v>
      </c>
      <c r="B11" t="str">
        <f>IFERROR('EDPass file header &amp; .CSV info'!$M$12,"")</f>
        <v>x</v>
      </c>
      <c r="C11" s="3" t="s">
        <v>192</v>
      </c>
      <c r="D11" s="3"/>
      <c r="F11" t="s">
        <v>364</v>
      </c>
      <c r="G11" t="s">
        <v>212</v>
      </c>
      <c r="H11" t="s">
        <v>367</v>
      </c>
      <c r="J11" t="s">
        <v>366</v>
      </c>
      <c r="L11">
        <f>'A-Reason for Exit by RE'!H14</f>
        <v>0</v>
      </c>
    </row>
    <row r="12" spans="1:12">
      <c r="A12">
        <v>11</v>
      </c>
      <c r="B12" t="str">
        <f>IFERROR('EDPass file header &amp; .CSV info'!$M$12,"")</f>
        <v>x</v>
      </c>
      <c r="C12" s="3" t="s">
        <v>192</v>
      </c>
      <c r="D12" s="3"/>
      <c r="F12" t="s">
        <v>364</v>
      </c>
      <c r="G12" t="s">
        <v>217</v>
      </c>
      <c r="H12" t="s">
        <v>367</v>
      </c>
      <c r="J12" t="s">
        <v>366</v>
      </c>
      <c r="L12">
        <f>'A-Reason for Exit by RE'!H17</f>
        <v>0</v>
      </c>
    </row>
    <row r="13" spans="1:12">
      <c r="A13">
        <v>12</v>
      </c>
      <c r="B13" t="str">
        <f>IFERROR('EDPass file header &amp; .CSV info'!$M$12,"")</f>
        <v>x</v>
      </c>
      <c r="C13" s="3" t="s">
        <v>192</v>
      </c>
      <c r="D13" s="3"/>
      <c r="F13" t="s">
        <v>364</v>
      </c>
      <c r="G13" t="s">
        <v>226</v>
      </c>
      <c r="H13" t="s">
        <v>367</v>
      </c>
      <c r="J13" t="s">
        <v>366</v>
      </c>
      <c r="L13">
        <f>'A-Reason for Exit by RE'!H29</f>
        <v>0</v>
      </c>
    </row>
    <row r="14" spans="1:12">
      <c r="A14">
        <v>13</v>
      </c>
      <c r="B14" t="str">
        <f>IFERROR('EDPass file header &amp; .CSV info'!$M$12,"")</f>
        <v>x</v>
      </c>
      <c r="C14" s="3" t="s">
        <v>192</v>
      </c>
      <c r="D14" s="3"/>
      <c r="F14" t="s">
        <v>364</v>
      </c>
      <c r="G14" t="s">
        <v>230</v>
      </c>
      <c r="H14" t="s">
        <v>367</v>
      </c>
      <c r="J14" t="s">
        <v>366</v>
      </c>
      <c r="L14">
        <f>'A-Reason for Exit by RE'!H31</f>
        <v>0</v>
      </c>
    </row>
    <row r="15" spans="1:12">
      <c r="A15">
        <v>14</v>
      </c>
      <c r="B15" t="str">
        <f>IFERROR('EDPass file header &amp; .CSV info'!$M$12,"")</f>
        <v>x</v>
      </c>
      <c r="C15" s="3" t="s">
        <v>192</v>
      </c>
      <c r="D15" s="3"/>
      <c r="F15" t="s">
        <v>364</v>
      </c>
      <c r="G15" t="s">
        <v>234</v>
      </c>
      <c r="H15" t="s">
        <v>367</v>
      </c>
      <c r="J15" t="s">
        <v>366</v>
      </c>
      <c r="L15">
        <f>'A-Reason for Exit by RE'!H33</f>
        <v>0</v>
      </c>
    </row>
    <row r="16" spans="1:12">
      <c r="A16">
        <v>15</v>
      </c>
      <c r="B16" t="str">
        <f>IFERROR('EDPass file header &amp; .CSV info'!$M$12,"")</f>
        <v>x</v>
      </c>
      <c r="C16" s="3" t="s">
        <v>192</v>
      </c>
      <c r="D16" s="3"/>
      <c r="F16" t="s">
        <v>364</v>
      </c>
      <c r="G16" t="s">
        <v>238</v>
      </c>
      <c r="H16" t="s">
        <v>367</v>
      </c>
      <c r="J16" t="s">
        <v>366</v>
      </c>
      <c r="L16">
        <f>'A-Reason for Exit by RE'!H37</f>
        <v>0</v>
      </c>
    </row>
    <row r="17" spans="1:12">
      <c r="A17">
        <v>16</v>
      </c>
      <c r="B17" t="str">
        <f>IFERROR('EDPass file header &amp; .CSV info'!$M$12,"")</f>
        <v>x</v>
      </c>
      <c r="C17" s="3" t="s">
        <v>192</v>
      </c>
      <c r="D17" s="3"/>
      <c r="F17" t="s">
        <v>364</v>
      </c>
      <c r="G17" t="s">
        <v>242</v>
      </c>
      <c r="H17" t="s">
        <v>367</v>
      </c>
      <c r="J17" t="s">
        <v>366</v>
      </c>
      <c r="L17">
        <f>'A-Reason for Exit by RE'!H39</f>
        <v>0</v>
      </c>
    </row>
    <row r="18" spans="1:12">
      <c r="A18">
        <v>17</v>
      </c>
      <c r="B18" t="str">
        <f>IFERROR('EDPass file header &amp; .CSV info'!$M$12,"")</f>
        <v>x</v>
      </c>
      <c r="C18" s="3" t="s">
        <v>192</v>
      </c>
      <c r="D18" s="3"/>
      <c r="F18" t="s">
        <v>364</v>
      </c>
      <c r="G18" t="s">
        <v>246</v>
      </c>
      <c r="H18" t="s">
        <v>367</v>
      </c>
      <c r="J18" t="s">
        <v>366</v>
      </c>
      <c r="L18">
        <f>'A-Reason for Exit by RE'!H41</f>
        <v>0</v>
      </c>
    </row>
    <row r="19" spans="1:12">
      <c r="A19">
        <v>18</v>
      </c>
      <c r="B19" t="str">
        <f>IFERROR('EDPass file header &amp; .CSV info'!$M$12,"")</f>
        <v>x</v>
      </c>
      <c r="C19" s="3" t="s">
        <v>192</v>
      </c>
      <c r="D19" s="3"/>
      <c r="F19" t="s">
        <v>364</v>
      </c>
      <c r="G19" t="s">
        <v>250</v>
      </c>
      <c r="H19" t="s">
        <v>367</v>
      </c>
      <c r="J19" t="s">
        <v>366</v>
      </c>
      <c r="L19">
        <f>'A-Reason for Exit by RE'!H43</f>
        <v>0</v>
      </c>
    </row>
    <row r="20" spans="1:12">
      <c r="A20">
        <v>19</v>
      </c>
      <c r="B20" t="str">
        <f>IFERROR('EDPass file header &amp; .CSV info'!$M$12,"")</f>
        <v>x</v>
      </c>
      <c r="C20" s="3" t="s">
        <v>192</v>
      </c>
      <c r="D20" s="3"/>
      <c r="F20" t="s">
        <v>364</v>
      </c>
      <c r="G20" t="s">
        <v>212</v>
      </c>
      <c r="H20" t="s">
        <v>368</v>
      </c>
      <c r="J20" t="s">
        <v>366</v>
      </c>
      <c r="L20">
        <f>'A-Reason for Exit by RE'!J14</f>
        <v>0</v>
      </c>
    </row>
    <row r="21" spans="1:12">
      <c r="A21">
        <v>20</v>
      </c>
      <c r="B21" t="str">
        <f>IFERROR('EDPass file header &amp; .CSV info'!$M$12,"")</f>
        <v>x</v>
      </c>
      <c r="C21" s="3" t="s">
        <v>192</v>
      </c>
      <c r="D21" s="3"/>
      <c r="F21" t="s">
        <v>364</v>
      </c>
      <c r="G21" t="s">
        <v>217</v>
      </c>
      <c r="H21" t="s">
        <v>368</v>
      </c>
      <c r="J21" t="s">
        <v>366</v>
      </c>
      <c r="L21">
        <f>'A-Reason for Exit by RE'!J17</f>
        <v>0</v>
      </c>
    </row>
    <row r="22" spans="1:12">
      <c r="A22">
        <v>21</v>
      </c>
      <c r="B22" t="str">
        <f>IFERROR('EDPass file header &amp; .CSV info'!$M$12,"")</f>
        <v>x</v>
      </c>
      <c r="C22" s="3" t="s">
        <v>192</v>
      </c>
      <c r="D22" s="3"/>
      <c r="F22" t="s">
        <v>364</v>
      </c>
      <c r="G22" t="s">
        <v>226</v>
      </c>
      <c r="H22" t="s">
        <v>368</v>
      </c>
      <c r="J22" t="s">
        <v>366</v>
      </c>
      <c r="L22">
        <f>'A-Reason for Exit by RE'!J29</f>
        <v>0</v>
      </c>
    </row>
    <row r="23" spans="1:12">
      <c r="A23">
        <v>22</v>
      </c>
      <c r="B23" t="str">
        <f>IFERROR('EDPass file header &amp; .CSV info'!$M$12,"")</f>
        <v>x</v>
      </c>
      <c r="C23" s="3" t="s">
        <v>192</v>
      </c>
      <c r="D23" s="3"/>
      <c r="F23" t="s">
        <v>364</v>
      </c>
      <c r="G23" t="s">
        <v>230</v>
      </c>
      <c r="H23" t="s">
        <v>368</v>
      </c>
      <c r="J23" t="s">
        <v>366</v>
      </c>
      <c r="L23">
        <f>'A-Reason for Exit by RE'!J31</f>
        <v>0</v>
      </c>
    </row>
    <row r="24" spans="1:12">
      <c r="A24">
        <v>23</v>
      </c>
      <c r="B24" t="str">
        <f>IFERROR('EDPass file header &amp; .CSV info'!$M$12,"")</f>
        <v>x</v>
      </c>
      <c r="C24" s="3" t="s">
        <v>192</v>
      </c>
      <c r="D24" s="3"/>
      <c r="F24" t="s">
        <v>364</v>
      </c>
      <c r="G24" t="s">
        <v>234</v>
      </c>
      <c r="H24" t="s">
        <v>368</v>
      </c>
      <c r="J24" t="s">
        <v>366</v>
      </c>
      <c r="L24">
        <f>'A-Reason for Exit by RE'!J33</f>
        <v>0</v>
      </c>
    </row>
    <row r="25" spans="1:12">
      <c r="A25">
        <v>24</v>
      </c>
      <c r="B25" t="str">
        <f>IFERROR('EDPass file header &amp; .CSV info'!$M$12,"")</f>
        <v>x</v>
      </c>
      <c r="C25" s="3" t="s">
        <v>192</v>
      </c>
      <c r="D25" s="3"/>
      <c r="F25" t="s">
        <v>364</v>
      </c>
      <c r="G25" t="s">
        <v>238</v>
      </c>
      <c r="H25" t="s">
        <v>368</v>
      </c>
      <c r="J25" t="s">
        <v>366</v>
      </c>
      <c r="L25">
        <f>'A-Reason for Exit by RE'!J37</f>
        <v>0</v>
      </c>
    </row>
    <row r="26" spans="1:12">
      <c r="A26">
        <v>25</v>
      </c>
      <c r="B26" t="str">
        <f>IFERROR('EDPass file header &amp; .CSV info'!$M$12,"")</f>
        <v>x</v>
      </c>
      <c r="C26" s="3" t="s">
        <v>192</v>
      </c>
      <c r="D26" s="3"/>
      <c r="F26" t="s">
        <v>364</v>
      </c>
      <c r="G26" t="s">
        <v>242</v>
      </c>
      <c r="H26" t="s">
        <v>368</v>
      </c>
      <c r="J26" t="s">
        <v>366</v>
      </c>
      <c r="L26">
        <f>'A-Reason for Exit by RE'!J39</f>
        <v>0</v>
      </c>
    </row>
    <row r="27" spans="1:12">
      <c r="A27">
        <v>26</v>
      </c>
      <c r="B27" t="str">
        <f>IFERROR('EDPass file header &amp; .CSV info'!$M$12,"")</f>
        <v>x</v>
      </c>
      <c r="C27" s="3" t="s">
        <v>192</v>
      </c>
      <c r="D27" s="3"/>
      <c r="F27" t="s">
        <v>364</v>
      </c>
      <c r="G27" t="s">
        <v>246</v>
      </c>
      <c r="H27" t="s">
        <v>368</v>
      </c>
      <c r="J27" t="s">
        <v>366</v>
      </c>
      <c r="L27">
        <f>'A-Reason for Exit by RE'!J41</f>
        <v>0</v>
      </c>
    </row>
    <row r="28" spans="1:12">
      <c r="A28">
        <v>27</v>
      </c>
      <c r="B28" t="str">
        <f>IFERROR('EDPass file header &amp; .CSV info'!$M$12,"")</f>
        <v>x</v>
      </c>
      <c r="C28" s="3" t="s">
        <v>192</v>
      </c>
      <c r="D28" s="3"/>
      <c r="F28" t="s">
        <v>364</v>
      </c>
      <c r="G28" t="s">
        <v>250</v>
      </c>
      <c r="H28" t="s">
        <v>368</v>
      </c>
      <c r="J28" t="s">
        <v>366</v>
      </c>
      <c r="L28">
        <f>'A-Reason for Exit by RE'!J43</f>
        <v>0</v>
      </c>
    </row>
    <row r="29" spans="1:12">
      <c r="A29">
        <v>28</v>
      </c>
      <c r="B29" t="str">
        <f>IFERROR('EDPass file header &amp; .CSV info'!$M$12,"")</f>
        <v>x</v>
      </c>
      <c r="C29" s="3" t="s">
        <v>192</v>
      </c>
      <c r="D29" s="3"/>
      <c r="F29" t="s">
        <v>364</v>
      </c>
      <c r="G29" t="s">
        <v>212</v>
      </c>
      <c r="H29" t="s">
        <v>369</v>
      </c>
      <c r="J29" t="s">
        <v>366</v>
      </c>
      <c r="L29">
        <f>'A-Reason for Exit by RE'!D14</f>
        <v>0</v>
      </c>
    </row>
    <row r="30" spans="1:12">
      <c r="A30">
        <v>29</v>
      </c>
      <c r="B30" t="str">
        <f>IFERROR('EDPass file header &amp; .CSV info'!$M$12,"")</f>
        <v>x</v>
      </c>
      <c r="C30" s="3" t="s">
        <v>192</v>
      </c>
      <c r="D30" s="3"/>
      <c r="F30" t="s">
        <v>364</v>
      </c>
      <c r="G30" t="s">
        <v>217</v>
      </c>
      <c r="H30" t="s">
        <v>369</v>
      </c>
      <c r="J30" t="s">
        <v>366</v>
      </c>
      <c r="L30">
        <f>'A-Reason for Exit by RE'!D17</f>
        <v>0</v>
      </c>
    </row>
    <row r="31" spans="1:12">
      <c r="A31">
        <v>30</v>
      </c>
      <c r="B31" t="str">
        <f>IFERROR('EDPass file header &amp; .CSV info'!$M$12,"")</f>
        <v>x</v>
      </c>
      <c r="C31" s="3" t="s">
        <v>192</v>
      </c>
      <c r="D31" s="3"/>
      <c r="F31" t="s">
        <v>364</v>
      </c>
      <c r="G31" t="s">
        <v>226</v>
      </c>
      <c r="H31" t="s">
        <v>369</v>
      </c>
      <c r="J31" t="s">
        <v>366</v>
      </c>
      <c r="L31">
        <f>'A-Reason for Exit by RE'!D29</f>
        <v>0</v>
      </c>
    </row>
    <row r="32" spans="1:12">
      <c r="A32">
        <v>31</v>
      </c>
      <c r="B32" t="str">
        <f>IFERROR('EDPass file header &amp; .CSV info'!$M$12,"")</f>
        <v>x</v>
      </c>
      <c r="C32" s="3" t="s">
        <v>192</v>
      </c>
      <c r="D32" s="3"/>
      <c r="F32" t="s">
        <v>364</v>
      </c>
      <c r="G32" t="s">
        <v>230</v>
      </c>
      <c r="H32" t="s">
        <v>369</v>
      </c>
      <c r="J32" t="s">
        <v>366</v>
      </c>
      <c r="L32">
        <f>'A-Reason for Exit by RE'!D31</f>
        <v>0</v>
      </c>
    </row>
    <row r="33" spans="1:12">
      <c r="A33">
        <v>32</v>
      </c>
      <c r="B33" t="str">
        <f>IFERROR('EDPass file header &amp; .CSV info'!$M$12,"")</f>
        <v>x</v>
      </c>
      <c r="C33" s="3" t="s">
        <v>192</v>
      </c>
      <c r="D33" s="3"/>
      <c r="F33" t="s">
        <v>364</v>
      </c>
      <c r="G33" t="s">
        <v>234</v>
      </c>
      <c r="H33" t="s">
        <v>369</v>
      </c>
      <c r="J33" t="s">
        <v>366</v>
      </c>
      <c r="L33">
        <f>'A-Reason for Exit by RE'!D33</f>
        <v>0</v>
      </c>
    </row>
    <row r="34" spans="1:12">
      <c r="A34">
        <v>33</v>
      </c>
      <c r="B34" t="str">
        <f>IFERROR('EDPass file header &amp; .CSV info'!$M$12,"")</f>
        <v>x</v>
      </c>
      <c r="C34" s="3" t="s">
        <v>192</v>
      </c>
      <c r="D34" s="3"/>
      <c r="F34" t="s">
        <v>364</v>
      </c>
      <c r="G34" t="s">
        <v>238</v>
      </c>
      <c r="H34" t="s">
        <v>369</v>
      </c>
      <c r="J34" t="s">
        <v>366</v>
      </c>
      <c r="L34">
        <f>'A-Reason for Exit by RE'!D37</f>
        <v>0</v>
      </c>
    </row>
    <row r="35" spans="1:12">
      <c r="A35">
        <v>34</v>
      </c>
      <c r="B35" t="str">
        <f>IFERROR('EDPass file header &amp; .CSV info'!$M$12,"")</f>
        <v>x</v>
      </c>
      <c r="C35" s="3" t="s">
        <v>192</v>
      </c>
      <c r="D35" s="3"/>
      <c r="F35" t="s">
        <v>364</v>
      </c>
      <c r="G35" t="s">
        <v>242</v>
      </c>
      <c r="H35" t="s">
        <v>369</v>
      </c>
      <c r="J35" t="s">
        <v>366</v>
      </c>
      <c r="L35">
        <f>'A-Reason for Exit by RE'!D39</f>
        <v>0</v>
      </c>
    </row>
    <row r="36" spans="1:12">
      <c r="A36">
        <v>35</v>
      </c>
      <c r="B36" t="str">
        <f>IFERROR('EDPass file header &amp; .CSV info'!$M$12,"")</f>
        <v>x</v>
      </c>
      <c r="C36" s="3" t="s">
        <v>192</v>
      </c>
      <c r="D36" s="3"/>
      <c r="F36" t="s">
        <v>364</v>
      </c>
      <c r="G36" t="s">
        <v>246</v>
      </c>
      <c r="H36" t="s">
        <v>369</v>
      </c>
      <c r="J36" t="s">
        <v>366</v>
      </c>
      <c r="L36">
        <f>'A-Reason for Exit by RE'!D41</f>
        <v>0</v>
      </c>
    </row>
    <row r="37" spans="1:12">
      <c r="A37">
        <v>36</v>
      </c>
      <c r="B37" t="str">
        <f>IFERROR('EDPass file header &amp; .CSV info'!$M$12,"")</f>
        <v>x</v>
      </c>
      <c r="C37" s="3" t="s">
        <v>192</v>
      </c>
      <c r="D37" s="3"/>
      <c r="F37" t="s">
        <v>364</v>
      </c>
      <c r="G37" t="s">
        <v>250</v>
      </c>
      <c r="H37" t="s">
        <v>369</v>
      </c>
      <c r="J37" t="s">
        <v>366</v>
      </c>
      <c r="L37">
        <f>'A-Reason for Exit by RE'!D43</f>
        <v>0</v>
      </c>
    </row>
    <row r="38" spans="1:12">
      <c r="A38">
        <v>37</v>
      </c>
      <c r="B38" t="str">
        <f>IFERROR('EDPass file header &amp; .CSV info'!$M$12,"")</f>
        <v>x</v>
      </c>
      <c r="C38" s="3" t="s">
        <v>192</v>
      </c>
      <c r="D38" s="3"/>
      <c r="F38" t="s">
        <v>364</v>
      </c>
      <c r="G38" t="s">
        <v>212</v>
      </c>
      <c r="H38" t="s">
        <v>370</v>
      </c>
      <c r="J38" t="s">
        <v>366</v>
      </c>
      <c r="L38">
        <f>'A-Reason for Exit by RE'!P14</f>
        <v>0</v>
      </c>
    </row>
    <row r="39" spans="1:12">
      <c r="A39">
        <v>38</v>
      </c>
      <c r="B39" t="str">
        <f>IFERROR('EDPass file header &amp; .CSV info'!$M$12,"")</f>
        <v>x</v>
      </c>
      <c r="C39" s="3" t="s">
        <v>192</v>
      </c>
      <c r="D39" s="3"/>
      <c r="F39" t="s">
        <v>364</v>
      </c>
      <c r="G39" t="s">
        <v>217</v>
      </c>
      <c r="H39" t="s">
        <v>370</v>
      </c>
      <c r="J39" t="s">
        <v>366</v>
      </c>
      <c r="L39">
        <f>'A-Reason for Exit by RE'!P17</f>
        <v>0</v>
      </c>
    </row>
    <row r="40" spans="1:12">
      <c r="A40">
        <v>39</v>
      </c>
      <c r="B40" t="str">
        <f>IFERROR('EDPass file header &amp; .CSV info'!$M$12,"")</f>
        <v>x</v>
      </c>
      <c r="C40" s="3" t="s">
        <v>192</v>
      </c>
      <c r="D40" s="3"/>
      <c r="F40" t="s">
        <v>364</v>
      </c>
      <c r="G40" t="s">
        <v>226</v>
      </c>
      <c r="H40" t="s">
        <v>370</v>
      </c>
      <c r="J40" t="s">
        <v>366</v>
      </c>
      <c r="L40">
        <f>'A-Reason for Exit by RE'!P29</f>
        <v>0</v>
      </c>
    </row>
    <row r="41" spans="1:12">
      <c r="A41">
        <v>40</v>
      </c>
      <c r="B41" t="str">
        <f>IFERROR('EDPass file header &amp; .CSV info'!$M$12,"")</f>
        <v>x</v>
      </c>
      <c r="C41" s="3" t="s">
        <v>192</v>
      </c>
      <c r="D41" s="3"/>
      <c r="F41" t="s">
        <v>364</v>
      </c>
      <c r="G41" t="s">
        <v>230</v>
      </c>
      <c r="H41" t="s">
        <v>370</v>
      </c>
      <c r="J41" t="s">
        <v>366</v>
      </c>
      <c r="L41">
        <f>'A-Reason for Exit by RE'!P31</f>
        <v>0</v>
      </c>
    </row>
    <row r="42" spans="1:12">
      <c r="A42">
        <v>41</v>
      </c>
      <c r="B42" t="str">
        <f>IFERROR('EDPass file header &amp; .CSV info'!$M$12,"")</f>
        <v>x</v>
      </c>
      <c r="C42" s="3" t="s">
        <v>192</v>
      </c>
      <c r="D42" s="3"/>
      <c r="F42" t="s">
        <v>364</v>
      </c>
      <c r="G42" t="s">
        <v>234</v>
      </c>
      <c r="H42" t="s">
        <v>370</v>
      </c>
      <c r="J42" t="s">
        <v>366</v>
      </c>
      <c r="L42">
        <f>'A-Reason for Exit by RE'!P33</f>
        <v>0</v>
      </c>
    </row>
    <row r="43" spans="1:12">
      <c r="A43">
        <v>42</v>
      </c>
      <c r="B43" t="str">
        <f>IFERROR('EDPass file header &amp; .CSV info'!$M$12,"")</f>
        <v>x</v>
      </c>
      <c r="C43" s="3" t="s">
        <v>192</v>
      </c>
      <c r="D43" s="3"/>
      <c r="F43" t="s">
        <v>364</v>
      </c>
      <c r="G43" t="s">
        <v>238</v>
      </c>
      <c r="H43" t="s">
        <v>370</v>
      </c>
      <c r="J43" t="s">
        <v>366</v>
      </c>
      <c r="L43">
        <f>'A-Reason for Exit by RE'!P37</f>
        <v>0</v>
      </c>
    </row>
    <row r="44" spans="1:12">
      <c r="A44">
        <v>43</v>
      </c>
      <c r="B44" t="str">
        <f>IFERROR('EDPass file header &amp; .CSV info'!$M$12,"")</f>
        <v>x</v>
      </c>
      <c r="C44" s="3" t="s">
        <v>192</v>
      </c>
      <c r="D44" s="3"/>
      <c r="F44" t="s">
        <v>364</v>
      </c>
      <c r="G44" t="s">
        <v>242</v>
      </c>
      <c r="H44" t="s">
        <v>370</v>
      </c>
      <c r="J44" t="s">
        <v>366</v>
      </c>
      <c r="L44">
        <f>'A-Reason for Exit by RE'!P39</f>
        <v>0</v>
      </c>
    </row>
    <row r="45" spans="1:12">
      <c r="A45">
        <v>44</v>
      </c>
      <c r="B45" t="str">
        <f>IFERROR('EDPass file header &amp; .CSV info'!$M$12,"")</f>
        <v>x</v>
      </c>
      <c r="C45" s="3" t="s">
        <v>192</v>
      </c>
      <c r="D45" s="3"/>
      <c r="F45" t="s">
        <v>364</v>
      </c>
      <c r="G45" t="s">
        <v>246</v>
      </c>
      <c r="H45" t="s">
        <v>370</v>
      </c>
      <c r="J45" t="s">
        <v>366</v>
      </c>
      <c r="L45">
        <f>'A-Reason for Exit by RE'!P41</f>
        <v>0</v>
      </c>
    </row>
    <row r="46" spans="1:12">
      <c r="A46">
        <v>45</v>
      </c>
      <c r="B46" t="str">
        <f>IFERROR('EDPass file header &amp; .CSV info'!$M$12,"")</f>
        <v>x</v>
      </c>
      <c r="C46" s="3" t="s">
        <v>192</v>
      </c>
      <c r="D46" s="3"/>
      <c r="F46" t="s">
        <v>364</v>
      </c>
      <c r="G46" t="s">
        <v>250</v>
      </c>
      <c r="H46" t="s">
        <v>370</v>
      </c>
      <c r="J46" t="s">
        <v>366</v>
      </c>
      <c r="L46">
        <f>'A-Reason for Exit by RE'!P43</f>
        <v>0</v>
      </c>
    </row>
    <row r="47" spans="1:12">
      <c r="A47">
        <v>46</v>
      </c>
      <c r="B47" t="str">
        <f>IFERROR('EDPass file header &amp; .CSV info'!$M$12,"")</f>
        <v>x</v>
      </c>
      <c r="C47" s="3" t="s">
        <v>192</v>
      </c>
      <c r="D47" s="3"/>
      <c r="F47" t="s">
        <v>364</v>
      </c>
      <c r="G47" t="s">
        <v>212</v>
      </c>
      <c r="H47" t="s">
        <v>371</v>
      </c>
      <c r="J47" t="s">
        <v>366</v>
      </c>
      <c r="L47">
        <f>'A-Reason for Exit by RE'!L14</f>
        <v>0</v>
      </c>
    </row>
    <row r="48" spans="1:12">
      <c r="A48">
        <v>47</v>
      </c>
      <c r="B48" t="str">
        <f>IFERROR('EDPass file header &amp; .CSV info'!$M$12,"")</f>
        <v>x</v>
      </c>
      <c r="C48" s="3" t="s">
        <v>192</v>
      </c>
      <c r="D48" s="3"/>
      <c r="F48" t="s">
        <v>364</v>
      </c>
      <c r="G48" t="s">
        <v>217</v>
      </c>
      <c r="H48" t="s">
        <v>371</v>
      </c>
      <c r="J48" t="s">
        <v>366</v>
      </c>
      <c r="L48">
        <f>'A-Reason for Exit by RE'!L17</f>
        <v>0</v>
      </c>
    </row>
    <row r="49" spans="1:12">
      <c r="A49">
        <v>48</v>
      </c>
      <c r="B49" t="str">
        <f>IFERROR('EDPass file header &amp; .CSV info'!$M$12,"")</f>
        <v>x</v>
      </c>
      <c r="C49" s="3" t="s">
        <v>192</v>
      </c>
      <c r="D49" s="3"/>
      <c r="F49" t="s">
        <v>364</v>
      </c>
      <c r="G49" t="s">
        <v>226</v>
      </c>
      <c r="H49" t="s">
        <v>371</v>
      </c>
      <c r="J49" t="s">
        <v>366</v>
      </c>
      <c r="L49">
        <f>'A-Reason for Exit by RE'!L29</f>
        <v>0</v>
      </c>
    </row>
    <row r="50" spans="1:12">
      <c r="A50">
        <v>49</v>
      </c>
      <c r="B50" t="str">
        <f>IFERROR('EDPass file header &amp; .CSV info'!$M$12,"")</f>
        <v>x</v>
      </c>
      <c r="C50" s="3" t="s">
        <v>192</v>
      </c>
      <c r="D50" s="3"/>
      <c r="F50" t="s">
        <v>364</v>
      </c>
      <c r="G50" t="s">
        <v>230</v>
      </c>
      <c r="H50" t="s">
        <v>371</v>
      </c>
      <c r="J50" t="s">
        <v>366</v>
      </c>
      <c r="L50">
        <f>'A-Reason for Exit by RE'!L31</f>
        <v>0</v>
      </c>
    </row>
    <row r="51" spans="1:12">
      <c r="A51">
        <v>50</v>
      </c>
      <c r="B51" t="str">
        <f>IFERROR('EDPass file header &amp; .CSV info'!$M$12,"")</f>
        <v>x</v>
      </c>
      <c r="C51" s="3" t="s">
        <v>192</v>
      </c>
      <c r="D51" s="3"/>
      <c r="F51" t="s">
        <v>364</v>
      </c>
      <c r="G51" t="s">
        <v>234</v>
      </c>
      <c r="H51" t="s">
        <v>371</v>
      </c>
      <c r="J51" t="s">
        <v>366</v>
      </c>
      <c r="L51">
        <f>'A-Reason for Exit by RE'!L33</f>
        <v>0</v>
      </c>
    </row>
    <row r="52" spans="1:12">
      <c r="A52">
        <v>51</v>
      </c>
      <c r="B52" t="str">
        <f>IFERROR('EDPass file header &amp; .CSV info'!$M$12,"")</f>
        <v>x</v>
      </c>
      <c r="C52" s="3" t="s">
        <v>192</v>
      </c>
      <c r="D52" s="3"/>
      <c r="F52" t="s">
        <v>364</v>
      </c>
      <c r="G52" t="s">
        <v>238</v>
      </c>
      <c r="H52" t="s">
        <v>371</v>
      </c>
      <c r="J52" t="s">
        <v>366</v>
      </c>
      <c r="L52">
        <f>'A-Reason for Exit by RE'!L37</f>
        <v>0</v>
      </c>
    </row>
    <row r="53" spans="1:12">
      <c r="A53">
        <v>52</v>
      </c>
      <c r="B53" t="str">
        <f>IFERROR('EDPass file header &amp; .CSV info'!$M$12,"")</f>
        <v>x</v>
      </c>
      <c r="C53" s="3" t="s">
        <v>192</v>
      </c>
      <c r="D53" s="3"/>
      <c r="F53" t="s">
        <v>364</v>
      </c>
      <c r="G53" t="s">
        <v>242</v>
      </c>
      <c r="H53" t="s">
        <v>371</v>
      </c>
      <c r="J53" t="s">
        <v>366</v>
      </c>
      <c r="L53">
        <f>'A-Reason for Exit by RE'!L39</f>
        <v>0</v>
      </c>
    </row>
    <row r="54" spans="1:12">
      <c r="A54">
        <v>53</v>
      </c>
      <c r="B54" t="str">
        <f>IFERROR('EDPass file header &amp; .CSV info'!$M$12,"")</f>
        <v>x</v>
      </c>
      <c r="C54" s="3" t="s">
        <v>192</v>
      </c>
      <c r="D54" s="3"/>
      <c r="F54" t="s">
        <v>364</v>
      </c>
      <c r="G54" t="s">
        <v>246</v>
      </c>
      <c r="H54" t="s">
        <v>371</v>
      </c>
      <c r="J54" t="s">
        <v>366</v>
      </c>
      <c r="L54">
        <f>'A-Reason for Exit by RE'!L41</f>
        <v>0</v>
      </c>
    </row>
    <row r="55" spans="1:12">
      <c r="A55">
        <v>54</v>
      </c>
      <c r="B55" t="str">
        <f>IFERROR('EDPass file header &amp; .CSV info'!$M$12,"")</f>
        <v>x</v>
      </c>
      <c r="C55" s="3" t="s">
        <v>192</v>
      </c>
      <c r="D55" s="3"/>
      <c r="F55" t="s">
        <v>364</v>
      </c>
      <c r="G55" t="s">
        <v>250</v>
      </c>
      <c r="H55" t="s">
        <v>371</v>
      </c>
      <c r="J55" t="s">
        <v>366</v>
      </c>
      <c r="L55">
        <f>'A-Reason for Exit by RE'!L43</f>
        <v>0</v>
      </c>
    </row>
    <row r="56" spans="1:12">
      <c r="A56">
        <v>55</v>
      </c>
      <c r="B56" t="str">
        <f>IFERROR('EDPass file header &amp; .CSV info'!$M$12,"")</f>
        <v>x</v>
      </c>
      <c r="C56" s="3" t="s">
        <v>192</v>
      </c>
      <c r="D56" s="3"/>
      <c r="F56" t="s">
        <v>364</v>
      </c>
      <c r="G56" t="s">
        <v>212</v>
      </c>
      <c r="H56" t="s">
        <v>372</v>
      </c>
      <c r="J56" t="s">
        <v>366</v>
      </c>
      <c r="L56">
        <f>'A-Reason for Exit by RE'!N14</f>
        <v>0</v>
      </c>
    </row>
    <row r="57" spans="1:12">
      <c r="A57">
        <v>56</v>
      </c>
      <c r="B57" t="str">
        <f>IFERROR('EDPass file header &amp; .CSV info'!$M$12,"")</f>
        <v>x</v>
      </c>
      <c r="C57" s="3" t="s">
        <v>192</v>
      </c>
      <c r="D57" s="3"/>
      <c r="F57" t="s">
        <v>364</v>
      </c>
      <c r="G57" t="s">
        <v>217</v>
      </c>
      <c r="H57" t="s">
        <v>372</v>
      </c>
      <c r="J57" t="s">
        <v>366</v>
      </c>
      <c r="L57">
        <f>'A-Reason for Exit by RE'!N17</f>
        <v>0</v>
      </c>
    </row>
    <row r="58" spans="1:12">
      <c r="A58">
        <v>57</v>
      </c>
      <c r="B58" t="str">
        <f>IFERROR('EDPass file header &amp; .CSV info'!$M$12,"")</f>
        <v>x</v>
      </c>
      <c r="C58" s="3" t="s">
        <v>192</v>
      </c>
      <c r="D58" s="3"/>
      <c r="F58" t="s">
        <v>364</v>
      </c>
      <c r="G58" t="s">
        <v>226</v>
      </c>
      <c r="H58" t="s">
        <v>372</v>
      </c>
      <c r="J58" t="s">
        <v>366</v>
      </c>
      <c r="L58">
        <f>'A-Reason for Exit by RE'!N29</f>
        <v>0</v>
      </c>
    </row>
    <row r="59" spans="1:12">
      <c r="A59">
        <v>58</v>
      </c>
      <c r="B59" t="str">
        <f>IFERROR('EDPass file header &amp; .CSV info'!$M$12,"")</f>
        <v>x</v>
      </c>
      <c r="C59" s="3" t="s">
        <v>192</v>
      </c>
      <c r="D59" s="3"/>
      <c r="F59" t="s">
        <v>364</v>
      </c>
      <c r="G59" t="s">
        <v>230</v>
      </c>
      <c r="H59" t="s">
        <v>372</v>
      </c>
      <c r="J59" t="s">
        <v>366</v>
      </c>
      <c r="L59">
        <f>'A-Reason for Exit by RE'!N31</f>
        <v>0</v>
      </c>
    </row>
    <row r="60" spans="1:12">
      <c r="A60">
        <v>59</v>
      </c>
      <c r="B60" t="str">
        <f>IFERROR('EDPass file header &amp; .CSV info'!$M$12,"")</f>
        <v>x</v>
      </c>
      <c r="C60" s="3" t="s">
        <v>192</v>
      </c>
      <c r="D60" s="3"/>
      <c r="F60" t="s">
        <v>364</v>
      </c>
      <c r="G60" t="s">
        <v>234</v>
      </c>
      <c r="H60" t="s">
        <v>372</v>
      </c>
      <c r="J60" t="s">
        <v>366</v>
      </c>
      <c r="L60">
        <f>'A-Reason for Exit by RE'!N33</f>
        <v>0</v>
      </c>
    </row>
    <row r="61" spans="1:12">
      <c r="A61">
        <v>60</v>
      </c>
      <c r="B61" t="str">
        <f>IFERROR('EDPass file header &amp; .CSV info'!$M$12,"")</f>
        <v>x</v>
      </c>
      <c r="C61" s="3" t="s">
        <v>192</v>
      </c>
      <c r="D61" s="3"/>
      <c r="F61" t="s">
        <v>364</v>
      </c>
      <c r="G61" t="s">
        <v>238</v>
      </c>
      <c r="H61" t="s">
        <v>372</v>
      </c>
      <c r="J61" t="s">
        <v>366</v>
      </c>
      <c r="L61">
        <f>'A-Reason for Exit by RE'!N37</f>
        <v>0</v>
      </c>
    </row>
    <row r="62" spans="1:12">
      <c r="A62">
        <v>61</v>
      </c>
      <c r="B62" t="str">
        <f>IFERROR('EDPass file header &amp; .CSV info'!$M$12,"")</f>
        <v>x</v>
      </c>
      <c r="C62" s="3" t="s">
        <v>192</v>
      </c>
      <c r="D62" s="3"/>
      <c r="F62" t="s">
        <v>364</v>
      </c>
      <c r="G62" t="s">
        <v>242</v>
      </c>
      <c r="H62" t="s">
        <v>372</v>
      </c>
      <c r="J62" t="s">
        <v>366</v>
      </c>
      <c r="L62">
        <f>'A-Reason for Exit by RE'!N39</f>
        <v>0</v>
      </c>
    </row>
    <row r="63" spans="1:12">
      <c r="A63">
        <v>62</v>
      </c>
      <c r="B63" t="str">
        <f>IFERROR('EDPass file header &amp; .CSV info'!$M$12,"")</f>
        <v>x</v>
      </c>
      <c r="C63" s="3" t="s">
        <v>192</v>
      </c>
      <c r="D63" s="3"/>
      <c r="F63" t="s">
        <v>364</v>
      </c>
      <c r="G63" t="s">
        <v>246</v>
      </c>
      <c r="H63" t="s">
        <v>372</v>
      </c>
      <c r="J63" t="s">
        <v>366</v>
      </c>
      <c r="L63">
        <f>'A-Reason for Exit by RE'!N41</f>
        <v>0</v>
      </c>
    </row>
    <row r="64" spans="1:12">
      <c r="A64">
        <v>63</v>
      </c>
      <c r="B64" t="str">
        <f>IFERROR('EDPass file header &amp; .CSV info'!$M$12,"")</f>
        <v>x</v>
      </c>
      <c r="C64" s="3" t="s">
        <v>192</v>
      </c>
      <c r="D64" s="3"/>
      <c r="F64" t="s">
        <v>364</v>
      </c>
      <c r="G64" t="s">
        <v>250</v>
      </c>
      <c r="H64" t="s">
        <v>372</v>
      </c>
      <c r="J64" t="s">
        <v>366</v>
      </c>
      <c r="L64">
        <f>'A-Reason for Exit by RE'!N43</f>
        <v>0</v>
      </c>
    </row>
    <row r="65" spans="1:12">
      <c r="A65">
        <v>64</v>
      </c>
      <c r="B65" t="str">
        <f>IFERROR('EDPass file header &amp; .CSV info'!$M$12,"")</f>
        <v>x</v>
      </c>
      <c r="C65" s="3" t="s">
        <v>192</v>
      </c>
      <c r="D65" s="3"/>
      <c r="F65" t="s">
        <v>364</v>
      </c>
      <c r="G65" t="s">
        <v>212</v>
      </c>
      <c r="I65" t="s">
        <v>373</v>
      </c>
      <c r="J65" t="s">
        <v>366</v>
      </c>
      <c r="L65">
        <f>'B-Reason for Exit by Gender'!F14</f>
        <v>0</v>
      </c>
    </row>
    <row r="66" spans="1:12">
      <c r="A66">
        <v>65</v>
      </c>
      <c r="B66" t="str">
        <f>IFERROR('EDPass file header &amp; .CSV info'!$M$12,"")</f>
        <v>x</v>
      </c>
      <c r="C66" s="3" t="s">
        <v>192</v>
      </c>
      <c r="D66" s="3"/>
      <c r="F66" t="s">
        <v>364</v>
      </c>
      <c r="G66" t="s">
        <v>217</v>
      </c>
      <c r="I66" t="s">
        <v>373</v>
      </c>
      <c r="J66" t="s">
        <v>366</v>
      </c>
      <c r="L66">
        <f>'B-Reason for Exit by Gender'!F17</f>
        <v>0</v>
      </c>
    </row>
    <row r="67" spans="1:12">
      <c r="A67">
        <v>66</v>
      </c>
      <c r="B67" t="str">
        <f>IFERROR('EDPass file header &amp; .CSV info'!$M$12,"")</f>
        <v>x</v>
      </c>
      <c r="C67" s="3" t="s">
        <v>192</v>
      </c>
      <c r="D67" s="3"/>
      <c r="F67" t="s">
        <v>364</v>
      </c>
      <c r="G67" t="s">
        <v>226</v>
      </c>
      <c r="I67" t="s">
        <v>373</v>
      </c>
      <c r="J67" t="s">
        <v>366</v>
      </c>
      <c r="L67">
        <f>'B-Reason for Exit by Gender'!F29</f>
        <v>0</v>
      </c>
    </row>
    <row r="68" spans="1:12">
      <c r="A68">
        <v>67</v>
      </c>
      <c r="B68" t="str">
        <f>IFERROR('EDPass file header &amp; .CSV info'!$M$12,"")</f>
        <v>x</v>
      </c>
      <c r="C68" s="3" t="s">
        <v>192</v>
      </c>
      <c r="D68" s="3"/>
      <c r="F68" t="s">
        <v>364</v>
      </c>
      <c r="G68" t="s">
        <v>230</v>
      </c>
      <c r="I68" t="s">
        <v>373</v>
      </c>
      <c r="J68" t="s">
        <v>366</v>
      </c>
      <c r="L68">
        <f>'B-Reason for Exit by Gender'!F31</f>
        <v>0</v>
      </c>
    </row>
    <row r="69" spans="1:12">
      <c r="A69">
        <v>68</v>
      </c>
      <c r="B69" t="str">
        <f>IFERROR('EDPass file header &amp; .CSV info'!$M$12,"")</f>
        <v>x</v>
      </c>
      <c r="C69" s="3" t="s">
        <v>192</v>
      </c>
      <c r="D69" s="3"/>
      <c r="F69" t="s">
        <v>364</v>
      </c>
      <c r="G69" t="s">
        <v>234</v>
      </c>
      <c r="I69" t="s">
        <v>373</v>
      </c>
      <c r="J69" t="s">
        <v>366</v>
      </c>
      <c r="L69">
        <f>'B-Reason for Exit by Gender'!F33</f>
        <v>0</v>
      </c>
    </row>
    <row r="70" spans="1:12">
      <c r="A70">
        <v>69</v>
      </c>
      <c r="B70" t="str">
        <f>IFERROR('EDPass file header &amp; .CSV info'!$M$12,"")</f>
        <v>x</v>
      </c>
      <c r="C70" s="3" t="s">
        <v>192</v>
      </c>
      <c r="D70" s="3"/>
      <c r="F70" t="s">
        <v>364</v>
      </c>
      <c r="G70" t="s">
        <v>238</v>
      </c>
      <c r="I70" t="s">
        <v>373</v>
      </c>
      <c r="J70" t="s">
        <v>366</v>
      </c>
      <c r="L70">
        <f>'B-Reason for Exit by Gender'!F37</f>
        <v>0</v>
      </c>
    </row>
    <row r="71" spans="1:12">
      <c r="A71">
        <v>70</v>
      </c>
      <c r="B71" t="str">
        <f>IFERROR('EDPass file header &amp; .CSV info'!$M$12,"")</f>
        <v>x</v>
      </c>
      <c r="C71" s="3" t="s">
        <v>192</v>
      </c>
      <c r="D71" s="3"/>
      <c r="F71" t="s">
        <v>364</v>
      </c>
      <c r="G71" t="s">
        <v>242</v>
      </c>
      <c r="I71" t="s">
        <v>373</v>
      </c>
      <c r="J71" t="s">
        <v>366</v>
      </c>
      <c r="L71">
        <f>'B-Reason for Exit by Gender'!F39</f>
        <v>0</v>
      </c>
    </row>
    <row r="72" spans="1:12">
      <c r="A72">
        <v>71</v>
      </c>
      <c r="B72" t="str">
        <f>IFERROR('EDPass file header &amp; .CSV info'!$M$12,"")</f>
        <v>x</v>
      </c>
      <c r="C72" s="3" t="s">
        <v>192</v>
      </c>
      <c r="D72" s="3"/>
      <c r="F72" t="s">
        <v>364</v>
      </c>
      <c r="G72" t="s">
        <v>246</v>
      </c>
      <c r="I72" t="s">
        <v>373</v>
      </c>
      <c r="J72" t="s">
        <v>366</v>
      </c>
      <c r="L72">
        <f>'B-Reason for Exit by Gender'!F41</f>
        <v>0</v>
      </c>
    </row>
    <row r="73" spans="1:12">
      <c r="A73">
        <v>72</v>
      </c>
      <c r="B73" t="str">
        <f>IFERROR('EDPass file header &amp; .CSV info'!$M$12,"")</f>
        <v>x</v>
      </c>
      <c r="C73" s="3" t="s">
        <v>192</v>
      </c>
      <c r="D73" s="3"/>
      <c r="F73" t="s">
        <v>364</v>
      </c>
      <c r="G73" t="s">
        <v>250</v>
      </c>
      <c r="I73" t="s">
        <v>373</v>
      </c>
      <c r="J73" t="s">
        <v>366</v>
      </c>
      <c r="L73">
        <f>'B-Reason for Exit by Gender'!F43</f>
        <v>0</v>
      </c>
    </row>
    <row r="74" spans="1:12">
      <c r="A74">
        <v>73</v>
      </c>
      <c r="B74" t="str">
        <f>IFERROR('EDPass file header &amp; .CSV info'!$M$12,"")</f>
        <v>x</v>
      </c>
      <c r="C74" s="3" t="s">
        <v>192</v>
      </c>
      <c r="D74" s="3"/>
      <c r="F74" t="s">
        <v>364</v>
      </c>
      <c r="G74" t="s">
        <v>212</v>
      </c>
      <c r="I74" t="s">
        <v>374</v>
      </c>
      <c r="J74" t="s">
        <v>366</v>
      </c>
      <c r="L74">
        <f>'B-Reason for Exit by Gender'!D14</f>
        <v>0</v>
      </c>
    </row>
    <row r="75" spans="1:12">
      <c r="A75">
        <v>74</v>
      </c>
      <c r="B75" t="str">
        <f>IFERROR('EDPass file header &amp; .CSV info'!$M$12,"")</f>
        <v>x</v>
      </c>
      <c r="C75" s="3" t="s">
        <v>192</v>
      </c>
      <c r="D75" s="3"/>
      <c r="F75" t="s">
        <v>364</v>
      </c>
      <c r="G75" t="s">
        <v>217</v>
      </c>
      <c r="I75" t="s">
        <v>374</v>
      </c>
      <c r="J75" t="s">
        <v>366</v>
      </c>
      <c r="L75">
        <f>'B-Reason for Exit by Gender'!D17</f>
        <v>0</v>
      </c>
    </row>
    <row r="76" spans="1:12">
      <c r="A76">
        <v>75</v>
      </c>
      <c r="B76" t="str">
        <f>IFERROR('EDPass file header &amp; .CSV info'!$M$12,"")</f>
        <v>x</v>
      </c>
      <c r="C76" s="3" t="s">
        <v>192</v>
      </c>
      <c r="D76" s="3"/>
      <c r="F76" t="s">
        <v>364</v>
      </c>
      <c r="G76" t="s">
        <v>226</v>
      </c>
      <c r="I76" t="s">
        <v>374</v>
      </c>
      <c r="J76" t="s">
        <v>366</v>
      </c>
      <c r="L76">
        <f>'B-Reason for Exit by Gender'!D29</f>
        <v>0</v>
      </c>
    </row>
    <row r="77" spans="1:12">
      <c r="A77">
        <v>76</v>
      </c>
      <c r="B77" t="str">
        <f>IFERROR('EDPass file header &amp; .CSV info'!$M$12,"")</f>
        <v>x</v>
      </c>
      <c r="C77" s="3" t="s">
        <v>192</v>
      </c>
      <c r="D77" s="3"/>
      <c r="F77" t="s">
        <v>364</v>
      </c>
      <c r="G77" t="s">
        <v>230</v>
      </c>
      <c r="I77" t="s">
        <v>374</v>
      </c>
      <c r="J77" t="s">
        <v>366</v>
      </c>
      <c r="L77">
        <f>'B-Reason for Exit by Gender'!D31</f>
        <v>0</v>
      </c>
    </row>
    <row r="78" spans="1:12">
      <c r="A78">
        <v>77</v>
      </c>
      <c r="B78" t="str">
        <f>IFERROR('EDPass file header &amp; .CSV info'!$M$12,"")</f>
        <v>x</v>
      </c>
      <c r="C78" s="3" t="s">
        <v>192</v>
      </c>
      <c r="D78" s="3"/>
      <c r="F78" t="s">
        <v>364</v>
      </c>
      <c r="G78" t="s">
        <v>234</v>
      </c>
      <c r="I78" t="s">
        <v>374</v>
      </c>
      <c r="J78" t="s">
        <v>366</v>
      </c>
      <c r="L78">
        <f>'B-Reason for Exit by Gender'!D33</f>
        <v>0</v>
      </c>
    </row>
    <row r="79" spans="1:12">
      <c r="A79">
        <v>78</v>
      </c>
      <c r="B79" t="str">
        <f>IFERROR('EDPass file header &amp; .CSV info'!$M$12,"")</f>
        <v>x</v>
      </c>
      <c r="C79" s="3" t="s">
        <v>192</v>
      </c>
      <c r="D79" s="3"/>
      <c r="F79" t="s">
        <v>364</v>
      </c>
      <c r="G79" t="s">
        <v>238</v>
      </c>
      <c r="I79" t="s">
        <v>374</v>
      </c>
      <c r="J79" t="s">
        <v>366</v>
      </c>
      <c r="L79">
        <f>'B-Reason for Exit by Gender'!D37</f>
        <v>0</v>
      </c>
    </row>
    <row r="80" spans="1:12">
      <c r="A80">
        <v>79</v>
      </c>
      <c r="B80" t="str">
        <f>IFERROR('EDPass file header &amp; .CSV info'!$M$12,"")</f>
        <v>x</v>
      </c>
      <c r="C80" s="3" t="s">
        <v>192</v>
      </c>
      <c r="D80" s="3"/>
      <c r="F80" t="s">
        <v>364</v>
      </c>
      <c r="G80" t="s">
        <v>242</v>
      </c>
      <c r="I80" t="s">
        <v>374</v>
      </c>
      <c r="J80" t="s">
        <v>366</v>
      </c>
      <c r="L80">
        <f>'B-Reason for Exit by Gender'!D39</f>
        <v>0</v>
      </c>
    </row>
    <row r="81" spans="1:12">
      <c r="A81">
        <v>80</v>
      </c>
      <c r="B81" t="str">
        <f>IFERROR('EDPass file header &amp; .CSV info'!$M$12,"")</f>
        <v>x</v>
      </c>
      <c r="C81" s="3" t="s">
        <v>192</v>
      </c>
      <c r="D81" s="3"/>
      <c r="F81" t="s">
        <v>364</v>
      </c>
      <c r="G81" t="s">
        <v>246</v>
      </c>
      <c r="I81" t="s">
        <v>374</v>
      </c>
      <c r="J81" t="s">
        <v>366</v>
      </c>
      <c r="L81">
        <f>'B-Reason for Exit by Gender'!D41</f>
        <v>0</v>
      </c>
    </row>
    <row r="82" spans="1:12">
      <c r="A82">
        <v>81</v>
      </c>
      <c r="B82" t="str">
        <f>IFERROR('EDPass file header &amp; .CSV info'!$M$12,"")</f>
        <v>x</v>
      </c>
      <c r="C82" s="3" t="s">
        <v>192</v>
      </c>
      <c r="D82" s="3"/>
      <c r="F82" t="s">
        <v>364</v>
      </c>
      <c r="G82" t="s">
        <v>250</v>
      </c>
      <c r="I82" t="s">
        <v>374</v>
      </c>
      <c r="J82" t="s">
        <v>366</v>
      </c>
      <c r="L82">
        <f>'B-Reason for Exit by Gender'!D43</f>
        <v>0</v>
      </c>
    </row>
    <row r="83" spans="1:12">
      <c r="A83">
        <v>82</v>
      </c>
      <c r="B83" t="str">
        <f>IFERROR('EDPass file header &amp; .CSV info'!$M$12,"")</f>
        <v>x</v>
      </c>
      <c r="C83" s="3" t="s">
        <v>192</v>
      </c>
      <c r="D83" s="3"/>
      <c r="F83" t="s">
        <v>364</v>
      </c>
      <c r="G83" t="s">
        <v>212</v>
      </c>
      <c r="J83" t="s">
        <v>375</v>
      </c>
      <c r="L83" t="str">
        <f>'A-Reason for Exit by RE'!R14</f>
        <v/>
      </c>
    </row>
    <row r="84" spans="1:12">
      <c r="A84">
        <v>83</v>
      </c>
      <c r="B84" t="str">
        <f>IFERROR('EDPass file header &amp; .CSV info'!$M$12,"")</f>
        <v>x</v>
      </c>
      <c r="C84" s="3" t="s">
        <v>192</v>
      </c>
      <c r="D84" s="3"/>
      <c r="F84" t="s">
        <v>364</v>
      </c>
      <c r="G84" t="s">
        <v>217</v>
      </c>
      <c r="J84" t="s">
        <v>375</v>
      </c>
      <c r="L84" t="str">
        <f>'A-Reason for Exit by RE'!R17</f>
        <v/>
      </c>
    </row>
    <row r="85" spans="1:12">
      <c r="A85">
        <v>84</v>
      </c>
      <c r="B85" t="str">
        <f>IFERROR('EDPass file header &amp; .CSV info'!$M$12,"")</f>
        <v>x</v>
      </c>
      <c r="C85" s="3" t="s">
        <v>192</v>
      </c>
      <c r="D85" s="3"/>
      <c r="F85" t="s">
        <v>364</v>
      </c>
      <c r="G85" t="s">
        <v>226</v>
      </c>
      <c r="J85" t="s">
        <v>375</v>
      </c>
      <c r="L85" t="str">
        <f>'A-Reason for Exit by RE'!R29</f>
        <v/>
      </c>
    </row>
    <row r="86" spans="1:12">
      <c r="A86">
        <v>85</v>
      </c>
      <c r="B86" t="str">
        <f>IFERROR('EDPass file header &amp; .CSV info'!$M$12,"")</f>
        <v>x</v>
      </c>
      <c r="C86" s="3" t="s">
        <v>192</v>
      </c>
      <c r="D86" s="3"/>
      <c r="F86" t="s">
        <v>364</v>
      </c>
      <c r="G86" t="s">
        <v>230</v>
      </c>
      <c r="J86" t="s">
        <v>375</v>
      </c>
      <c r="L86" t="str">
        <f>'A-Reason for Exit by RE'!R31</f>
        <v/>
      </c>
    </row>
    <row r="87" spans="1:12">
      <c r="A87">
        <v>86</v>
      </c>
      <c r="B87" t="str">
        <f>IFERROR('EDPass file header &amp; .CSV info'!$M$12,"")</f>
        <v>x</v>
      </c>
      <c r="C87" s="3" t="s">
        <v>192</v>
      </c>
      <c r="D87" s="3"/>
      <c r="F87" t="s">
        <v>364</v>
      </c>
      <c r="G87" t="s">
        <v>234</v>
      </c>
      <c r="J87" t="s">
        <v>375</v>
      </c>
      <c r="L87" t="str">
        <f>'A-Reason for Exit by RE'!R33</f>
        <v/>
      </c>
    </row>
    <row r="88" spans="1:12">
      <c r="A88">
        <v>87</v>
      </c>
      <c r="B88" t="str">
        <f>IFERROR('EDPass file header &amp; .CSV info'!$M$12,"")</f>
        <v>x</v>
      </c>
      <c r="C88" s="3" t="s">
        <v>192</v>
      </c>
      <c r="D88" s="3"/>
      <c r="F88" t="s">
        <v>364</v>
      </c>
      <c r="G88" t="s">
        <v>238</v>
      </c>
      <c r="J88" t="s">
        <v>375</v>
      </c>
      <c r="L88" t="str">
        <f>'A-Reason for Exit by RE'!R37</f>
        <v/>
      </c>
    </row>
    <row r="89" spans="1:12">
      <c r="A89">
        <v>88</v>
      </c>
      <c r="B89" t="str">
        <f>IFERROR('EDPass file header &amp; .CSV info'!$M$12,"")</f>
        <v>x</v>
      </c>
      <c r="C89" s="3" t="s">
        <v>192</v>
      </c>
      <c r="D89" s="3"/>
      <c r="F89" t="s">
        <v>364</v>
      </c>
      <c r="G89" t="s">
        <v>242</v>
      </c>
      <c r="J89" t="s">
        <v>375</v>
      </c>
      <c r="L89" t="str">
        <f>'A-Reason for Exit by RE'!R39</f>
        <v/>
      </c>
    </row>
    <row r="90" spans="1:12">
      <c r="A90">
        <v>89</v>
      </c>
      <c r="B90" t="str">
        <f>IFERROR('EDPass file header &amp; .CSV info'!$M$12,"")</f>
        <v>x</v>
      </c>
      <c r="C90" s="3" t="s">
        <v>192</v>
      </c>
      <c r="D90" s="3"/>
      <c r="F90" t="s">
        <v>364</v>
      </c>
      <c r="G90" t="s">
        <v>246</v>
      </c>
      <c r="J90" t="s">
        <v>375</v>
      </c>
      <c r="L90" t="str">
        <f>'A-Reason for Exit by RE'!R41</f>
        <v/>
      </c>
    </row>
    <row r="91" spans="1:12">
      <c r="A91">
        <v>90</v>
      </c>
      <c r="B91" t="str">
        <f>IFERROR('EDPass file header &amp; .CSV info'!$M$12,"")</f>
        <v>x</v>
      </c>
      <c r="C91" s="3" t="s">
        <v>192</v>
      </c>
      <c r="D91" s="3"/>
      <c r="F91" t="s">
        <v>364</v>
      </c>
      <c r="G91" t="s">
        <v>250</v>
      </c>
      <c r="J91" t="s">
        <v>375</v>
      </c>
      <c r="L91" t="str">
        <f>'A-Reason for Exit by RE'!R43</f>
        <v/>
      </c>
    </row>
    <row r="92" spans="1:12">
      <c r="A92">
        <v>91</v>
      </c>
      <c r="B92" t="str">
        <f>IFERROR('EDPass file header &amp; .CSV info'!$M$12,"")</f>
        <v>x</v>
      </c>
      <c r="C92" s="3" t="s">
        <v>192</v>
      </c>
      <c r="D92" s="3"/>
      <c r="F92" t="s">
        <v>364</v>
      </c>
      <c r="H92" t="s">
        <v>365</v>
      </c>
      <c r="J92" t="s">
        <v>375</v>
      </c>
      <c r="L92" t="str">
        <f>'A-Reason for Exit by RE'!F45</f>
        <v/>
      </c>
    </row>
    <row r="93" spans="1:12">
      <c r="A93">
        <v>92</v>
      </c>
      <c r="B93" t="str">
        <f>IFERROR('EDPass file header &amp; .CSV info'!$M$12,"")</f>
        <v>x</v>
      </c>
      <c r="C93" s="3" t="s">
        <v>192</v>
      </c>
      <c r="D93" s="3"/>
      <c r="F93" t="s">
        <v>364</v>
      </c>
      <c r="H93" t="s">
        <v>367</v>
      </c>
      <c r="J93" t="s">
        <v>375</v>
      </c>
      <c r="L93" t="str">
        <f>'A-Reason for Exit by RE'!H45</f>
        <v/>
      </c>
    </row>
    <row r="94" spans="1:12">
      <c r="A94">
        <v>93</v>
      </c>
      <c r="B94" t="str">
        <f>IFERROR('EDPass file header &amp; .CSV info'!$M$12,"")</f>
        <v>x</v>
      </c>
      <c r="C94" s="3" t="s">
        <v>192</v>
      </c>
      <c r="D94" s="3"/>
      <c r="F94" t="s">
        <v>364</v>
      </c>
      <c r="H94" t="s">
        <v>368</v>
      </c>
      <c r="J94" t="s">
        <v>375</v>
      </c>
      <c r="L94" t="str">
        <f>'A-Reason for Exit by RE'!J45</f>
        <v/>
      </c>
    </row>
    <row r="95" spans="1:12">
      <c r="A95">
        <v>94</v>
      </c>
      <c r="B95" t="str">
        <f>IFERROR('EDPass file header &amp; .CSV info'!$M$12,"")</f>
        <v>x</v>
      </c>
      <c r="C95" s="3" t="s">
        <v>192</v>
      </c>
      <c r="D95" s="3"/>
      <c r="F95" t="s">
        <v>364</v>
      </c>
      <c r="H95" t="s">
        <v>369</v>
      </c>
      <c r="J95" t="s">
        <v>375</v>
      </c>
      <c r="L95" t="str">
        <f>'A-Reason for Exit by RE'!D45</f>
        <v/>
      </c>
    </row>
    <row r="96" spans="1:12">
      <c r="A96">
        <v>95</v>
      </c>
      <c r="B96" t="str">
        <f>IFERROR('EDPass file header &amp; .CSV info'!$M$12,"")</f>
        <v>x</v>
      </c>
      <c r="C96" s="3" t="s">
        <v>192</v>
      </c>
      <c r="D96" s="3"/>
      <c r="F96" t="s">
        <v>364</v>
      </c>
      <c r="H96" t="s">
        <v>370</v>
      </c>
      <c r="J96" t="s">
        <v>375</v>
      </c>
      <c r="L96" t="str">
        <f>'A-Reason for Exit by RE'!P45</f>
        <v/>
      </c>
    </row>
    <row r="97" spans="1:12">
      <c r="A97">
        <v>96</v>
      </c>
      <c r="B97" t="str">
        <f>IFERROR('EDPass file header &amp; .CSV info'!$M$12,"")</f>
        <v>x</v>
      </c>
      <c r="C97" s="3" t="s">
        <v>192</v>
      </c>
      <c r="D97" s="3"/>
      <c r="F97" t="s">
        <v>364</v>
      </c>
      <c r="H97" t="s">
        <v>371</v>
      </c>
      <c r="J97" t="s">
        <v>375</v>
      </c>
      <c r="L97" t="str">
        <f>'A-Reason for Exit by RE'!L45</f>
        <v/>
      </c>
    </row>
    <row r="98" spans="1:12">
      <c r="A98">
        <v>97</v>
      </c>
      <c r="B98" t="str">
        <f>IFERROR('EDPass file header &amp; .CSV info'!$M$12,"")</f>
        <v>x</v>
      </c>
      <c r="C98" s="3" t="s">
        <v>192</v>
      </c>
      <c r="D98" s="3"/>
      <c r="F98" t="s">
        <v>364</v>
      </c>
      <c r="H98" t="s">
        <v>372</v>
      </c>
      <c r="J98" t="s">
        <v>375</v>
      </c>
      <c r="L98" t="str">
        <f>'A-Reason for Exit by RE'!N45</f>
        <v/>
      </c>
    </row>
    <row r="99" spans="1:12">
      <c r="A99">
        <v>98</v>
      </c>
      <c r="B99" t="str">
        <f>IFERROR('EDPass file header &amp; .CSV info'!$M$12,"")</f>
        <v>x</v>
      </c>
      <c r="C99" s="3" t="s">
        <v>192</v>
      </c>
      <c r="D99" s="3"/>
      <c r="F99" t="s">
        <v>364</v>
      </c>
      <c r="I99" t="s">
        <v>373</v>
      </c>
      <c r="J99" t="s">
        <v>375</v>
      </c>
      <c r="L99" t="str">
        <f>'B-Reason for Exit by Gender'!F45</f>
        <v/>
      </c>
    </row>
    <row r="100" spans="1:12">
      <c r="A100">
        <v>99</v>
      </c>
      <c r="B100" t="str">
        <f>IFERROR('EDPass file header &amp; .CSV info'!$M$12,"")</f>
        <v>x</v>
      </c>
      <c r="C100" s="3" t="s">
        <v>192</v>
      </c>
      <c r="D100" s="3"/>
      <c r="F100" t="s">
        <v>364</v>
      </c>
      <c r="I100" t="s">
        <v>374</v>
      </c>
      <c r="J100" t="s">
        <v>375</v>
      </c>
      <c r="L100" t="str">
        <f>'B-Reason for Exit by Gender'!D45</f>
        <v/>
      </c>
    </row>
    <row r="101" spans="1:12">
      <c r="A101">
        <v>100</v>
      </c>
      <c r="B101" t="str">
        <f>IFERROR('EDPass file header &amp; .CSV info'!$M$12,"")</f>
        <v>x</v>
      </c>
      <c r="C101" s="3" t="s">
        <v>192</v>
      </c>
      <c r="D101" s="3"/>
      <c r="F101" t="s">
        <v>364</v>
      </c>
      <c r="J101" t="s">
        <v>375</v>
      </c>
      <c r="L101" t="str">
        <f>'A-Reason for Exit by RE'!R45</f>
        <v/>
      </c>
    </row>
    <row r="102" spans="1:12">
      <c r="A102" t="str">
        <f>IF('hide - helper sheet'!$B$3=1,'hide - helper sheet'!C9,"")</f>
        <v/>
      </c>
      <c r="B102" t="str">
        <f>IF('hide - helper sheet'!$B$3=1,'hide - helper sheet'!D9,"")</f>
        <v/>
      </c>
      <c r="C102" t="str">
        <f>IF('hide - helper sheet'!$B$3=1,'hide - helper sheet'!E9,"")</f>
        <v/>
      </c>
      <c r="F102" t="str">
        <f>IF('hide - helper sheet'!$B$3=1,'hide - helper sheet'!H9,"")</f>
        <v/>
      </c>
      <c r="G102" t="str">
        <f>IF('hide - helper sheet'!$B$3=1,'hide - helper sheet'!I9,"")</f>
        <v/>
      </c>
      <c r="H102" t="str">
        <f>IF('hide - helper sheet'!$B$3=1,'hide - helper sheet'!J9,"")</f>
        <v/>
      </c>
      <c r="J102" t="str">
        <f>IF('hide - helper sheet'!$B$3=1,'hide - helper sheet'!L9,"")</f>
        <v/>
      </c>
      <c r="L102" t="str">
        <f>IF('hide - helper sheet'!$B$3=1,'hide - helper sheet'!N9,"")</f>
        <v/>
      </c>
    </row>
    <row r="103" spans="1:12">
      <c r="A103" t="str">
        <f>IF('hide - helper sheet'!$B$3=1,'hide - helper sheet'!C10,"")</f>
        <v/>
      </c>
      <c r="B103" t="str">
        <f>IF('hide - helper sheet'!$B$3=1,'hide - helper sheet'!D10,"")</f>
        <v/>
      </c>
      <c r="C103" t="str">
        <f>IF('hide - helper sheet'!$B$3=1,'hide - helper sheet'!E10,"")</f>
        <v/>
      </c>
      <c r="F103" t="str">
        <f>IF('hide - helper sheet'!$B$3=1,'hide - helper sheet'!H10,"")</f>
        <v/>
      </c>
      <c r="G103" t="str">
        <f>IF('hide - helper sheet'!$B$3=1,'hide - helper sheet'!I10,"")</f>
        <v/>
      </c>
      <c r="H103" t="str">
        <f>IF('hide - helper sheet'!$B$3=1,'hide - helper sheet'!J10,"")</f>
        <v/>
      </c>
      <c r="J103" t="str">
        <f>IF('hide - helper sheet'!$B$3=1,'hide - helper sheet'!L10,"")</f>
        <v/>
      </c>
      <c r="L103" t="str">
        <f>IF('hide - helper sheet'!$B$3=1,'hide - helper sheet'!N10,"")</f>
        <v/>
      </c>
    </row>
    <row r="104" spans="1:12">
      <c r="A104" t="str">
        <f>IF('hide - helper sheet'!$B$3=1,'hide - helper sheet'!C11,"")</f>
        <v/>
      </c>
      <c r="B104" t="str">
        <f>IF('hide - helper sheet'!$B$3=1,'hide - helper sheet'!D11,"")</f>
        <v/>
      </c>
      <c r="C104" t="str">
        <f>IF('hide - helper sheet'!$B$3=1,'hide - helper sheet'!E11,"")</f>
        <v/>
      </c>
      <c r="F104" t="str">
        <f>IF('hide - helper sheet'!$B$3=1,'hide - helper sheet'!H11,"")</f>
        <v/>
      </c>
      <c r="G104" t="str">
        <f>IF('hide - helper sheet'!$B$3=1,'hide - helper sheet'!I11,"")</f>
        <v/>
      </c>
      <c r="H104" t="str">
        <f>IF('hide - helper sheet'!$B$3=1,'hide - helper sheet'!J11,"")</f>
        <v/>
      </c>
      <c r="J104" t="str">
        <f>IF('hide - helper sheet'!$B$3=1,'hide - helper sheet'!L11,"")</f>
        <v/>
      </c>
      <c r="L104" t="str">
        <f>IF('hide - helper sheet'!$B$3=1,'hide - helper sheet'!N11,"")</f>
        <v/>
      </c>
    </row>
    <row r="105" spans="1:12">
      <c r="A105" t="str">
        <f>IF('hide - helper sheet'!$B$3=1,'hide - helper sheet'!C12,"")</f>
        <v/>
      </c>
      <c r="B105" t="str">
        <f>IF('hide - helper sheet'!$B$3=1,'hide - helper sheet'!D12,"")</f>
        <v/>
      </c>
      <c r="C105" t="str">
        <f>IF('hide - helper sheet'!$B$3=1,'hide - helper sheet'!E12,"")</f>
        <v/>
      </c>
      <c r="F105" t="str">
        <f>IF('hide - helper sheet'!$B$3=1,'hide - helper sheet'!H12,"")</f>
        <v/>
      </c>
      <c r="G105" t="str">
        <f>IF('hide - helper sheet'!$B$3=1,'hide - helper sheet'!I12,"")</f>
        <v/>
      </c>
      <c r="H105" t="str">
        <f>IF('hide - helper sheet'!$B$3=1,'hide - helper sheet'!J12,"")</f>
        <v/>
      </c>
      <c r="J105" t="str">
        <f>IF('hide - helper sheet'!$B$3=1,'hide - helper sheet'!L12,"")</f>
        <v/>
      </c>
      <c r="L105" t="str">
        <f>IF('hide - helper sheet'!$B$3=1,'hide - helper sheet'!N12,"")</f>
        <v/>
      </c>
    </row>
    <row r="106" spans="1:12">
      <c r="A106" t="str">
        <f>IF('hide - helper sheet'!$B$3=1,'hide - helper sheet'!C13,"")</f>
        <v/>
      </c>
      <c r="B106" t="str">
        <f>IF('hide - helper sheet'!$B$3=1,'hide - helper sheet'!D13,"")</f>
        <v/>
      </c>
      <c r="C106" t="str">
        <f>IF('hide - helper sheet'!$B$3=1,'hide - helper sheet'!E13,"")</f>
        <v/>
      </c>
      <c r="F106" t="str">
        <f>IF('hide - helper sheet'!$B$3=1,'hide - helper sheet'!H13,"")</f>
        <v/>
      </c>
      <c r="G106" t="str">
        <f>IF('hide - helper sheet'!$B$3=1,'hide - helper sheet'!I13,"")</f>
        <v/>
      </c>
      <c r="H106" t="str">
        <f>IF('hide - helper sheet'!$B$3=1,'hide - helper sheet'!J13,"")</f>
        <v/>
      </c>
      <c r="J106" t="str">
        <f>IF('hide - helper sheet'!$B$3=1,'hide - helper sheet'!L13,"")</f>
        <v/>
      </c>
      <c r="L106" t="str">
        <f>IF('hide - helper sheet'!$B$3=1,'hide - helper sheet'!N13,"")</f>
        <v/>
      </c>
    </row>
    <row r="107" spans="1:12">
      <c r="A107" t="str">
        <f>IF('hide - helper sheet'!$B$3=1,'hide - helper sheet'!C14,"")</f>
        <v/>
      </c>
      <c r="B107" t="str">
        <f>IF('hide - helper sheet'!$B$3=1,'hide - helper sheet'!D14,"")</f>
        <v/>
      </c>
      <c r="C107" t="str">
        <f>IF('hide - helper sheet'!$B$3=1,'hide - helper sheet'!E14,"")</f>
        <v/>
      </c>
      <c r="F107" t="str">
        <f>IF('hide - helper sheet'!$B$3=1,'hide - helper sheet'!H14,"")</f>
        <v/>
      </c>
      <c r="G107" t="str">
        <f>IF('hide - helper sheet'!$B$3=1,'hide - helper sheet'!I14,"")</f>
        <v/>
      </c>
      <c r="H107" t="str">
        <f>IF('hide - helper sheet'!$B$3=1,'hide - helper sheet'!J14,"")</f>
        <v/>
      </c>
      <c r="J107" t="str">
        <f>IF('hide - helper sheet'!$B$3=1,'hide - helper sheet'!L14,"")</f>
        <v/>
      </c>
      <c r="L107" t="str">
        <f>IF('hide - helper sheet'!$B$3=1,'hide - helper sheet'!N14,"")</f>
        <v/>
      </c>
    </row>
    <row r="108" spans="1:12">
      <c r="A108" t="str">
        <f>IF('hide - helper sheet'!$B$3=1,'hide - helper sheet'!C15,"")</f>
        <v/>
      </c>
      <c r="B108" t="str">
        <f>IF('hide - helper sheet'!$B$3=1,'hide - helper sheet'!D15,"")</f>
        <v/>
      </c>
      <c r="C108" t="str">
        <f>IF('hide - helper sheet'!$B$3=1,'hide - helper sheet'!E15,"")</f>
        <v/>
      </c>
      <c r="F108" t="str">
        <f>IF('hide - helper sheet'!$B$3=1,'hide - helper sheet'!H15,"")</f>
        <v/>
      </c>
      <c r="G108" t="str">
        <f>IF('hide - helper sheet'!$B$3=1,'hide - helper sheet'!I15,"")</f>
        <v/>
      </c>
      <c r="H108" t="str">
        <f>IF('hide - helper sheet'!$B$3=1,'hide - helper sheet'!J15,"")</f>
        <v/>
      </c>
      <c r="J108" t="str">
        <f>IF('hide - helper sheet'!$B$3=1,'hide - helper sheet'!L15,"")</f>
        <v/>
      </c>
      <c r="L108" t="str">
        <f>IF('hide - helper sheet'!$B$3=1,'hide - helper sheet'!N15,"")</f>
        <v/>
      </c>
    </row>
    <row r="109" spans="1:12">
      <c r="A109" t="str">
        <f>IF('hide - helper sheet'!$B$3=1,'hide - helper sheet'!C16,"")</f>
        <v/>
      </c>
      <c r="B109" t="str">
        <f>IF('hide - helper sheet'!$B$3=1,'hide - helper sheet'!D16,"")</f>
        <v/>
      </c>
      <c r="C109" t="str">
        <f>IF('hide - helper sheet'!$B$3=1,'hide - helper sheet'!E16,"")</f>
        <v/>
      </c>
      <c r="F109" t="str">
        <f>IF('hide - helper sheet'!$B$3=1,'hide - helper sheet'!H16,"")</f>
        <v/>
      </c>
      <c r="G109" t="str">
        <f>IF('hide - helper sheet'!$B$3=1,'hide - helper sheet'!I16,"")</f>
        <v/>
      </c>
      <c r="I109" t="str">
        <f>IF('hide - helper sheet'!$B$3=1,'hide - helper sheet'!K16,"")</f>
        <v/>
      </c>
      <c r="J109" t="str">
        <f>IF('hide - helper sheet'!$B$3=1,'hide - helper sheet'!L16,"")</f>
        <v/>
      </c>
      <c r="L109" t="str">
        <f>IF('hide - helper sheet'!$B$3=1,'hide - helper sheet'!N16,"")</f>
        <v/>
      </c>
    </row>
    <row r="110" spans="1:12">
      <c r="A110" t="str">
        <f>IF('hide - helper sheet'!$B$3=1,'hide - helper sheet'!C17,"")</f>
        <v/>
      </c>
      <c r="B110" t="str">
        <f>IF('hide - helper sheet'!$B$3=1,'hide - helper sheet'!D17,"")</f>
        <v/>
      </c>
      <c r="C110" t="str">
        <f>IF('hide - helper sheet'!$B$3=1,'hide - helper sheet'!E17,"")</f>
        <v/>
      </c>
      <c r="F110" t="str">
        <f>IF('hide - helper sheet'!$B$3=1,'hide - helper sheet'!H17,"")</f>
        <v/>
      </c>
      <c r="G110" t="str">
        <f>IF('hide - helper sheet'!$B$3=1,'hide - helper sheet'!I17,"")</f>
        <v/>
      </c>
      <c r="I110" t="str">
        <f>IF('hide - helper sheet'!$B$3=1,'hide - helper sheet'!K17,"")</f>
        <v/>
      </c>
      <c r="J110" t="str">
        <f>IF('hide - helper sheet'!$B$3=1,'hide - helper sheet'!L17,"")</f>
        <v/>
      </c>
      <c r="L110" t="str">
        <f>IF('hide - helper sheet'!$B$3=1,'hide - helper sheet'!N17,"")</f>
        <v/>
      </c>
    </row>
    <row r="111" spans="1:12">
      <c r="A111" t="str">
        <f>IF('hide - helper sheet'!$B$3=1,'hide - helper sheet'!C18,"")</f>
        <v/>
      </c>
      <c r="B111" t="str">
        <f>IF('hide - helper sheet'!$B$3=1,'hide - helper sheet'!D18,"")</f>
        <v/>
      </c>
      <c r="C111" t="str">
        <f>IF('hide - helper sheet'!$B$3=1,'hide - helper sheet'!E18,"")</f>
        <v/>
      </c>
      <c r="F111" t="str">
        <f>IF('hide - helper sheet'!$B$3=1,'hide - helper sheet'!H18,"")</f>
        <v/>
      </c>
      <c r="G111" t="str">
        <f>IF('hide - helper sheet'!$B$3=1,'hide - helper sheet'!I18,"")</f>
        <v/>
      </c>
      <c r="J111" t="str">
        <f>IF('hide - helper sheet'!$B$3=1,'hide - helper sheet'!L18,"")</f>
        <v/>
      </c>
      <c r="L111" t="str">
        <f>IF('hide - helper sheet'!$B$3=1,'hide - helper sheet'!N18,"")</f>
        <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649E6-BCF4-4184-95B8-321C76C4CC40}">
  <dimension ref="A1:N130"/>
  <sheetViews>
    <sheetView workbookViewId="0">
      <selection activeCell="D9" sqref="D9:D18"/>
    </sheetView>
  </sheetViews>
  <sheetFormatPr defaultRowHeight="15"/>
  <cols>
    <col min="3" max="3" width="96.5703125" customWidth="1"/>
  </cols>
  <sheetData>
    <row r="1" spans="1:14" ht="18.75">
      <c r="A1" s="129" t="s">
        <v>376</v>
      </c>
      <c r="B1" s="130"/>
      <c r="C1" s="130"/>
      <c r="D1" s="130"/>
      <c r="E1" s="130"/>
    </row>
    <row r="3" spans="1:14">
      <c r="B3" s="31">
        <f>'A-Reason for Exit by RE'!$AI$24</f>
        <v>2</v>
      </c>
      <c r="C3" t="s">
        <v>377</v>
      </c>
    </row>
    <row r="5" spans="1:14" ht="60">
      <c r="C5" s="37" t="s">
        <v>378</v>
      </c>
    </row>
    <row r="7" spans="1:14" ht="60">
      <c r="C7" s="2" t="s">
        <v>379</v>
      </c>
    </row>
    <row r="9" spans="1:14">
      <c r="C9">
        <v>101</v>
      </c>
      <c r="D9" t="str">
        <f>IFERROR('EDPass file header &amp; .CSV info'!$M$12,"")</f>
        <v>x</v>
      </c>
      <c r="E9" s="3" t="s">
        <v>192</v>
      </c>
      <c r="F9" s="3"/>
      <c r="H9" t="s">
        <v>364</v>
      </c>
      <c r="I9" t="s">
        <v>222</v>
      </c>
      <c r="J9" t="s">
        <v>365</v>
      </c>
      <c r="L9" t="s">
        <v>366</v>
      </c>
      <c r="N9">
        <f>'A-Reason for Exit by RE'!F27</f>
        <v>0</v>
      </c>
    </row>
    <row r="10" spans="1:14">
      <c r="C10">
        <v>102</v>
      </c>
      <c r="D10" t="str">
        <f>IFERROR('EDPass file header &amp; .CSV info'!$M$12,"")</f>
        <v>x</v>
      </c>
      <c r="E10" s="3" t="s">
        <v>192</v>
      </c>
      <c r="F10" s="3"/>
      <c r="H10" t="s">
        <v>364</v>
      </c>
      <c r="I10" t="s">
        <v>222</v>
      </c>
      <c r="J10" t="s">
        <v>367</v>
      </c>
      <c r="L10" t="s">
        <v>366</v>
      </c>
      <c r="N10">
        <f>'A-Reason for Exit by RE'!H27</f>
        <v>0</v>
      </c>
    </row>
    <row r="11" spans="1:14">
      <c r="C11">
        <v>103</v>
      </c>
      <c r="D11" t="str">
        <f>IFERROR('EDPass file header &amp; .CSV info'!$M$12,"")</f>
        <v>x</v>
      </c>
      <c r="E11" s="3" t="s">
        <v>192</v>
      </c>
      <c r="F11" s="3"/>
      <c r="H11" t="s">
        <v>364</v>
      </c>
      <c r="I11" t="s">
        <v>222</v>
      </c>
      <c r="J11" t="s">
        <v>368</v>
      </c>
      <c r="L11" t="s">
        <v>366</v>
      </c>
      <c r="N11">
        <f>'A-Reason for Exit by RE'!J27</f>
        <v>0</v>
      </c>
    </row>
    <row r="12" spans="1:14">
      <c r="C12">
        <v>104</v>
      </c>
      <c r="D12" t="str">
        <f>IFERROR('EDPass file header &amp; .CSV info'!$M$12,"")</f>
        <v>x</v>
      </c>
      <c r="E12" s="3" t="s">
        <v>192</v>
      </c>
      <c r="F12" s="3"/>
      <c r="H12" t="s">
        <v>364</v>
      </c>
      <c r="I12" t="s">
        <v>222</v>
      </c>
      <c r="J12" t="s">
        <v>369</v>
      </c>
      <c r="L12" t="s">
        <v>366</v>
      </c>
      <c r="N12">
        <f>'A-Reason for Exit by RE'!D27</f>
        <v>0</v>
      </c>
    </row>
    <row r="13" spans="1:14">
      <c r="C13">
        <v>105</v>
      </c>
      <c r="D13" t="str">
        <f>IFERROR('EDPass file header &amp; .CSV info'!$M$12,"")</f>
        <v>x</v>
      </c>
      <c r="E13" s="3" t="s">
        <v>192</v>
      </c>
      <c r="F13" s="3"/>
      <c r="H13" t="s">
        <v>364</v>
      </c>
      <c r="I13" t="s">
        <v>222</v>
      </c>
      <c r="J13" t="s">
        <v>370</v>
      </c>
      <c r="L13" t="s">
        <v>366</v>
      </c>
      <c r="N13">
        <f>'A-Reason for Exit by RE'!P27</f>
        <v>0</v>
      </c>
    </row>
    <row r="14" spans="1:14">
      <c r="C14">
        <v>106</v>
      </c>
      <c r="D14" t="str">
        <f>IFERROR('EDPass file header &amp; .CSV info'!$M$12,"")</f>
        <v>x</v>
      </c>
      <c r="E14" s="3" t="s">
        <v>192</v>
      </c>
      <c r="F14" s="3"/>
      <c r="H14" t="s">
        <v>364</v>
      </c>
      <c r="I14" t="s">
        <v>222</v>
      </c>
      <c r="J14" t="s">
        <v>371</v>
      </c>
      <c r="L14" t="s">
        <v>366</v>
      </c>
      <c r="N14">
        <f>'A-Reason for Exit by RE'!L27</f>
        <v>0</v>
      </c>
    </row>
    <row r="15" spans="1:14">
      <c r="C15">
        <v>107</v>
      </c>
      <c r="D15" t="str">
        <f>IFERROR('EDPass file header &amp; .CSV info'!$M$12,"")</f>
        <v>x</v>
      </c>
      <c r="E15" s="3" t="s">
        <v>192</v>
      </c>
      <c r="F15" s="3"/>
      <c r="H15" t="s">
        <v>364</v>
      </c>
      <c r="I15" t="s">
        <v>222</v>
      </c>
      <c r="J15" t="s">
        <v>372</v>
      </c>
      <c r="L15" t="s">
        <v>366</v>
      </c>
      <c r="N15">
        <f>'A-Reason for Exit by RE'!N27</f>
        <v>0</v>
      </c>
    </row>
    <row r="16" spans="1:14">
      <c r="C16">
        <v>108</v>
      </c>
      <c r="D16" t="str">
        <f>IFERROR('EDPass file header &amp; .CSV info'!$M$12,"")</f>
        <v>x</v>
      </c>
      <c r="E16" s="3" t="s">
        <v>192</v>
      </c>
      <c r="F16" s="3"/>
      <c r="H16" t="s">
        <v>364</v>
      </c>
      <c r="I16" t="s">
        <v>222</v>
      </c>
      <c r="K16" t="s">
        <v>373</v>
      </c>
      <c r="L16" t="s">
        <v>366</v>
      </c>
      <c r="N16">
        <f>'B-Reason for Exit by Gender'!F27</f>
        <v>0</v>
      </c>
    </row>
    <row r="17" spans="2:14">
      <c r="C17">
        <v>109</v>
      </c>
      <c r="D17" t="str">
        <f>IFERROR('EDPass file header &amp; .CSV info'!$M$12,"")</f>
        <v>x</v>
      </c>
      <c r="E17" s="3" t="s">
        <v>192</v>
      </c>
      <c r="F17" s="3"/>
      <c r="H17" t="s">
        <v>364</v>
      </c>
      <c r="I17" t="s">
        <v>222</v>
      </c>
      <c r="K17" t="s">
        <v>374</v>
      </c>
      <c r="L17" t="s">
        <v>366</v>
      </c>
      <c r="N17">
        <f>'B-Reason for Exit by Gender'!D27</f>
        <v>0</v>
      </c>
    </row>
    <row r="18" spans="2:14">
      <c r="C18">
        <v>110</v>
      </c>
      <c r="D18" t="str">
        <f>IFERROR('EDPass file header &amp; .CSV info'!$M$12,"")</f>
        <v>x</v>
      </c>
      <c r="E18" s="3" t="s">
        <v>192</v>
      </c>
      <c r="F18" s="3"/>
      <c r="H18" t="s">
        <v>364</v>
      </c>
      <c r="I18" t="s">
        <v>222</v>
      </c>
      <c r="L18" t="s">
        <v>375</v>
      </c>
      <c r="N18" t="str">
        <f>'A-Reason for Exit by RE'!R27</f>
        <v/>
      </c>
    </row>
    <row r="20" spans="2:14">
      <c r="B20" t="s">
        <v>380</v>
      </c>
    </row>
    <row r="21" spans="2:14">
      <c r="B21" s="31">
        <f>'EDPass FS901-Part C exiting'!A2</f>
        <v>1</v>
      </c>
    </row>
    <row r="22" spans="2:14">
      <c r="B22" s="31">
        <f>'EDPass FS901-Part C exiting'!A3</f>
        <v>2</v>
      </c>
    </row>
    <row r="23" spans="2:14">
      <c r="B23" s="31">
        <f>'EDPass FS901-Part C exiting'!A4</f>
        <v>3</v>
      </c>
    </row>
    <row r="24" spans="2:14">
      <c r="B24" s="31">
        <f>'EDPass FS901-Part C exiting'!A5</f>
        <v>4</v>
      </c>
    </row>
    <row r="25" spans="2:14">
      <c r="B25" s="31">
        <f>'EDPass FS901-Part C exiting'!A6</f>
        <v>5</v>
      </c>
    </row>
    <row r="26" spans="2:14">
      <c r="B26" s="31">
        <f>'EDPass FS901-Part C exiting'!A7</f>
        <v>6</v>
      </c>
    </row>
    <row r="27" spans="2:14">
      <c r="B27" s="31">
        <f>'EDPass FS901-Part C exiting'!A8</f>
        <v>7</v>
      </c>
    </row>
    <row r="28" spans="2:14">
      <c r="B28" s="31">
        <f>'EDPass FS901-Part C exiting'!A9</f>
        <v>8</v>
      </c>
    </row>
    <row r="29" spans="2:14">
      <c r="B29" s="31">
        <f>'EDPass FS901-Part C exiting'!A10</f>
        <v>9</v>
      </c>
    </row>
    <row r="30" spans="2:14">
      <c r="B30" s="31">
        <f>'EDPass FS901-Part C exiting'!A11</f>
        <v>10</v>
      </c>
    </row>
    <row r="31" spans="2:14">
      <c r="B31" s="31">
        <f>'EDPass FS901-Part C exiting'!A12</f>
        <v>11</v>
      </c>
    </row>
    <row r="32" spans="2:14">
      <c r="B32" s="31">
        <f>'EDPass FS901-Part C exiting'!A13</f>
        <v>12</v>
      </c>
    </row>
    <row r="33" spans="2:2">
      <c r="B33" s="31">
        <f>'EDPass FS901-Part C exiting'!A14</f>
        <v>13</v>
      </c>
    </row>
    <row r="34" spans="2:2">
      <c r="B34" s="31">
        <f>'EDPass FS901-Part C exiting'!A15</f>
        <v>14</v>
      </c>
    </row>
    <row r="35" spans="2:2">
      <c r="B35" s="31">
        <f>'EDPass FS901-Part C exiting'!A16</f>
        <v>15</v>
      </c>
    </row>
    <row r="36" spans="2:2">
      <c r="B36" s="31">
        <f>'EDPass FS901-Part C exiting'!A17</f>
        <v>16</v>
      </c>
    </row>
    <row r="37" spans="2:2">
      <c r="B37" s="31">
        <f>'EDPass FS901-Part C exiting'!A18</f>
        <v>17</v>
      </c>
    </row>
    <row r="38" spans="2:2">
      <c r="B38" s="31">
        <f>'EDPass FS901-Part C exiting'!A19</f>
        <v>18</v>
      </c>
    </row>
    <row r="39" spans="2:2">
      <c r="B39" s="31">
        <f>'EDPass FS901-Part C exiting'!A20</f>
        <v>19</v>
      </c>
    </row>
    <row r="40" spans="2:2">
      <c r="B40" s="31">
        <f>'EDPass FS901-Part C exiting'!A21</f>
        <v>20</v>
      </c>
    </row>
    <row r="41" spans="2:2">
      <c r="B41" s="31">
        <f>'EDPass FS901-Part C exiting'!A22</f>
        <v>21</v>
      </c>
    </row>
    <row r="42" spans="2:2">
      <c r="B42" s="31">
        <f>'EDPass FS901-Part C exiting'!A23</f>
        <v>22</v>
      </c>
    </row>
    <row r="43" spans="2:2">
      <c r="B43" s="31">
        <f>'EDPass FS901-Part C exiting'!A24</f>
        <v>23</v>
      </c>
    </row>
    <row r="44" spans="2:2">
      <c r="B44" s="31">
        <f>'EDPass FS901-Part C exiting'!A25</f>
        <v>24</v>
      </c>
    </row>
    <row r="45" spans="2:2">
      <c r="B45" s="31">
        <f>'EDPass FS901-Part C exiting'!A26</f>
        <v>25</v>
      </c>
    </row>
    <row r="46" spans="2:2">
      <c r="B46" s="31">
        <f>'EDPass FS901-Part C exiting'!A27</f>
        <v>26</v>
      </c>
    </row>
    <row r="47" spans="2:2">
      <c r="B47" s="31">
        <f>'EDPass FS901-Part C exiting'!A28</f>
        <v>27</v>
      </c>
    </row>
    <row r="48" spans="2:2">
      <c r="B48" s="31">
        <f>'EDPass FS901-Part C exiting'!A29</f>
        <v>28</v>
      </c>
    </row>
    <row r="49" spans="2:2">
      <c r="B49" s="31">
        <f>'EDPass FS901-Part C exiting'!A30</f>
        <v>29</v>
      </c>
    </row>
    <row r="50" spans="2:2">
      <c r="B50" s="31">
        <f>'EDPass FS901-Part C exiting'!A31</f>
        <v>30</v>
      </c>
    </row>
    <row r="51" spans="2:2">
      <c r="B51" s="31">
        <f>'EDPass FS901-Part C exiting'!A32</f>
        <v>31</v>
      </c>
    </row>
    <row r="52" spans="2:2">
      <c r="B52" s="31">
        <f>'EDPass FS901-Part C exiting'!A33</f>
        <v>32</v>
      </c>
    </row>
    <row r="53" spans="2:2">
      <c r="B53" s="31">
        <f>'EDPass FS901-Part C exiting'!A34</f>
        <v>33</v>
      </c>
    </row>
    <row r="54" spans="2:2">
      <c r="B54" s="31">
        <f>'EDPass FS901-Part C exiting'!A35</f>
        <v>34</v>
      </c>
    </row>
    <row r="55" spans="2:2">
      <c r="B55" s="31">
        <f>'EDPass FS901-Part C exiting'!A36</f>
        <v>35</v>
      </c>
    </row>
    <row r="56" spans="2:2">
      <c r="B56" s="31">
        <f>'EDPass FS901-Part C exiting'!A37</f>
        <v>36</v>
      </c>
    </row>
    <row r="57" spans="2:2">
      <c r="B57" s="31">
        <f>'EDPass FS901-Part C exiting'!A38</f>
        <v>37</v>
      </c>
    </row>
    <row r="58" spans="2:2">
      <c r="B58" s="31">
        <f>'EDPass FS901-Part C exiting'!A39</f>
        <v>38</v>
      </c>
    </row>
    <row r="59" spans="2:2">
      <c r="B59" s="31">
        <f>'EDPass FS901-Part C exiting'!A40</f>
        <v>39</v>
      </c>
    </row>
    <row r="60" spans="2:2">
      <c r="B60" s="31">
        <f>'EDPass FS901-Part C exiting'!A41</f>
        <v>40</v>
      </c>
    </row>
    <row r="61" spans="2:2">
      <c r="B61" s="31">
        <f>'EDPass FS901-Part C exiting'!A42</f>
        <v>41</v>
      </c>
    </row>
    <row r="62" spans="2:2">
      <c r="B62" s="31">
        <f>'EDPass FS901-Part C exiting'!A43</f>
        <v>42</v>
      </c>
    </row>
    <row r="63" spans="2:2">
      <c r="B63" s="31">
        <f>'EDPass FS901-Part C exiting'!A44</f>
        <v>43</v>
      </c>
    </row>
    <row r="64" spans="2:2">
      <c r="B64" s="31">
        <f>'EDPass FS901-Part C exiting'!A45</f>
        <v>44</v>
      </c>
    </row>
    <row r="65" spans="2:2">
      <c r="B65" s="31">
        <f>'EDPass FS901-Part C exiting'!A46</f>
        <v>45</v>
      </c>
    </row>
    <row r="66" spans="2:2">
      <c r="B66" s="31">
        <f>'EDPass FS901-Part C exiting'!A47</f>
        <v>46</v>
      </c>
    </row>
    <row r="67" spans="2:2">
      <c r="B67" s="31">
        <f>'EDPass FS901-Part C exiting'!A48</f>
        <v>47</v>
      </c>
    </row>
    <row r="68" spans="2:2">
      <c r="B68" s="31">
        <f>'EDPass FS901-Part C exiting'!A49</f>
        <v>48</v>
      </c>
    </row>
    <row r="69" spans="2:2">
      <c r="B69" s="31">
        <f>'EDPass FS901-Part C exiting'!A50</f>
        <v>49</v>
      </c>
    </row>
    <row r="70" spans="2:2">
      <c r="B70" s="31">
        <f>'EDPass FS901-Part C exiting'!A51</f>
        <v>50</v>
      </c>
    </row>
    <row r="71" spans="2:2">
      <c r="B71" s="31">
        <f>'EDPass FS901-Part C exiting'!A52</f>
        <v>51</v>
      </c>
    </row>
    <row r="72" spans="2:2">
      <c r="B72" s="31">
        <f>'EDPass FS901-Part C exiting'!A53</f>
        <v>52</v>
      </c>
    </row>
    <row r="73" spans="2:2">
      <c r="B73" s="31">
        <f>'EDPass FS901-Part C exiting'!A54</f>
        <v>53</v>
      </c>
    </row>
    <row r="74" spans="2:2">
      <c r="B74" s="31">
        <f>'EDPass FS901-Part C exiting'!A55</f>
        <v>54</v>
      </c>
    </row>
    <row r="75" spans="2:2">
      <c r="B75" s="31">
        <f>'EDPass FS901-Part C exiting'!A56</f>
        <v>55</v>
      </c>
    </row>
    <row r="76" spans="2:2">
      <c r="B76" s="31">
        <f>'EDPass FS901-Part C exiting'!A57</f>
        <v>56</v>
      </c>
    </row>
    <row r="77" spans="2:2">
      <c r="B77" s="31">
        <f>'EDPass FS901-Part C exiting'!A58</f>
        <v>57</v>
      </c>
    </row>
    <row r="78" spans="2:2">
      <c r="B78" s="31">
        <f>'EDPass FS901-Part C exiting'!A59</f>
        <v>58</v>
      </c>
    </row>
    <row r="79" spans="2:2">
      <c r="B79" s="31">
        <f>'EDPass FS901-Part C exiting'!A60</f>
        <v>59</v>
      </c>
    </row>
    <row r="80" spans="2:2">
      <c r="B80" s="31">
        <f>'EDPass FS901-Part C exiting'!A61</f>
        <v>60</v>
      </c>
    </row>
    <row r="81" spans="2:2">
      <c r="B81" s="31">
        <f>'EDPass FS901-Part C exiting'!A62</f>
        <v>61</v>
      </c>
    </row>
    <row r="82" spans="2:2">
      <c r="B82" s="31">
        <f>'EDPass FS901-Part C exiting'!A63</f>
        <v>62</v>
      </c>
    </row>
    <row r="83" spans="2:2">
      <c r="B83" s="31">
        <f>'EDPass FS901-Part C exiting'!A64</f>
        <v>63</v>
      </c>
    </row>
    <row r="84" spans="2:2">
      <c r="B84" s="31">
        <f>'EDPass FS901-Part C exiting'!A65</f>
        <v>64</v>
      </c>
    </row>
    <row r="85" spans="2:2">
      <c r="B85" s="31">
        <f>'EDPass FS901-Part C exiting'!A66</f>
        <v>65</v>
      </c>
    </row>
    <row r="86" spans="2:2">
      <c r="B86" s="31">
        <f>'EDPass FS901-Part C exiting'!A67</f>
        <v>66</v>
      </c>
    </row>
    <row r="87" spans="2:2">
      <c r="B87" s="31">
        <f>'EDPass FS901-Part C exiting'!A68</f>
        <v>67</v>
      </c>
    </row>
    <row r="88" spans="2:2">
      <c r="B88" s="31">
        <f>'EDPass FS901-Part C exiting'!A69</f>
        <v>68</v>
      </c>
    </row>
    <row r="89" spans="2:2">
      <c r="B89" s="31">
        <f>'EDPass FS901-Part C exiting'!A70</f>
        <v>69</v>
      </c>
    </row>
    <row r="90" spans="2:2">
      <c r="B90" s="31">
        <f>'EDPass FS901-Part C exiting'!A71</f>
        <v>70</v>
      </c>
    </row>
    <row r="91" spans="2:2">
      <c r="B91" s="31">
        <f>'EDPass FS901-Part C exiting'!A72</f>
        <v>71</v>
      </c>
    </row>
    <row r="92" spans="2:2">
      <c r="B92" s="31">
        <f>'EDPass FS901-Part C exiting'!A73</f>
        <v>72</v>
      </c>
    </row>
    <row r="93" spans="2:2">
      <c r="B93" s="31">
        <f>'EDPass FS901-Part C exiting'!A74</f>
        <v>73</v>
      </c>
    </row>
    <row r="94" spans="2:2">
      <c r="B94" s="31">
        <f>'EDPass FS901-Part C exiting'!A75</f>
        <v>74</v>
      </c>
    </row>
    <row r="95" spans="2:2">
      <c r="B95" s="31">
        <f>'EDPass FS901-Part C exiting'!A76</f>
        <v>75</v>
      </c>
    </row>
    <row r="96" spans="2:2">
      <c r="B96" s="31">
        <f>'EDPass FS901-Part C exiting'!A77</f>
        <v>76</v>
      </c>
    </row>
    <row r="97" spans="2:2">
      <c r="B97" s="31">
        <f>'EDPass FS901-Part C exiting'!A78</f>
        <v>77</v>
      </c>
    </row>
    <row r="98" spans="2:2">
      <c r="B98" s="31">
        <f>'EDPass FS901-Part C exiting'!A79</f>
        <v>78</v>
      </c>
    </row>
    <row r="99" spans="2:2">
      <c r="B99" s="31">
        <f>'EDPass FS901-Part C exiting'!A80</f>
        <v>79</v>
      </c>
    </row>
    <row r="100" spans="2:2">
      <c r="B100" s="31">
        <f>'EDPass FS901-Part C exiting'!A81</f>
        <v>80</v>
      </c>
    </row>
    <row r="101" spans="2:2">
      <c r="B101" s="31">
        <f>'EDPass FS901-Part C exiting'!A82</f>
        <v>81</v>
      </c>
    </row>
    <row r="102" spans="2:2">
      <c r="B102" s="31">
        <f>'EDPass FS901-Part C exiting'!A83</f>
        <v>82</v>
      </c>
    </row>
    <row r="103" spans="2:2">
      <c r="B103" s="31">
        <f>'EDPass FS901-Part C exiting'!A84</f>
        <v>83</v>
      </c>
    </row>
    <row r="104" spans="2:2">
      <c r="B104" s="31">
        <f>'EDPass FS901-Part C exiting'!A85</f>
        <v>84</v>
      </c>
    </row>
    <row r="105" spans="2:2">
      <c r="B105" s="31">
        <f>'EDPass FS901-Part C exiting'!A86</f>
        <v>85</v>
      </c>
    </row>
    <row r="106" spans="2:2">
      <c r="B106" s="31">
        <f>'EDPass FS901-Part C exiting'!A87</f>
        <v>86</v>
      </c>
    </row>
    <row r="107" spans="2:2">
      <c r="B107" s="31">
        <f>'EDPass FS901-Part C exiting'!A88</f>
        <v>87</v>
      </c>
    </row>
    <row r="108" spans="2:2">
      <c r="B108" s="31">
        <f>'EDPass FS901-Part C exiting'!A89</f>
        <v>88</v>
      </c>
    </row>
    <row r="109" spans="2:2">
      <c r="B109" s="31">
        <f>'EDPass FS901-Part C exiting'!A90</f>
        <v>89</v>
      </c>
    </row>
    <row r="110" spans="2:2">
      <c r="B110" s="31">
        <f>'EDPass FS901-Part C exiting'!A91</f>
        <v>90</v>
      </c>
    </row>
    <row r="111" spans="2:2">
      <c r="B111" s="31">
        <f>'EDPass FS901-Part C exiting'!A92</f>
        <v>91</v>
      </c>
    </row>
    <row r="112" spans="2:2">
      <c r="B112" s="31">
        <f>'EDPass FS901-Part C exiting'!A93</f>
        <v>92</v>
      </c>
    </row>
    <row r="113" spans="2:2">
      <c r="B113" s="31">
        <f>'EDPass FS901-Part C exiting'!A94</f>
        <v>93</v>
      </c>
    </row>
    <row r="114" spans="2:2">
      <c r="B114" s="31">
        <f>'EDPass FS901-Part C exiting'!A95</f>
        <v>94</v>
      </c>
    </row>
    <row r="115" spans="2:2">
      <c r="B115" s="31">
        <f>'EDPass FS901-Part C exiting'!A96</f>
        <v>95</v>
      </c>
    </row>
    <row r="116" spans="2:2">
      <c r="B116" s="31">
        <f>'EDPass FS901-Part C exiting'!A97</f>
        <v>96</v>
      </c>
    </row>
    <row r="117" spans="2:2">
      <c r="B117" s="31">
        <f>'EDPass FS901-Part C exiting'!A98</f>
        <v>97</v>
      </c>
    </row>
    <row r="118" spans="2:2">
      <c r="B118" s="31">
        <f>'EDPass FS901-Part C exiting'!A99</f>
        <v>98</v>
      </c>
    </row>
    <row r="119" spans="2:2">
      <c r="B119" s="31">
        <f>'EDPass FS901-Part C exiting'!A100</f>
        <v>99</v>
      </c>
    </row>
    <row r="120" spans="2:2">
      <c r="B120" s="31">
        <f>'EDPass FS901-Part C exiting'!A101</f>
        <v>100</v>
      </c>
    </row>
    <row r="121" spans="2:2">
      <c r="B121" s="31" t="str">
        <f>'EDPass FS901-Part C exiting'!A102</f>
        <v/>
      </c>
    </row>
    <row r="122" spans="2:2">
      <c r="B122" s="31" t="str">
        <f>'EDPass FS901-Part C exiting'!A103</f>
        <v/>
      </c>
    </row>
    <row r="123" spans="2:2">
      <c r="B123" s="31" t="str">
        <f>'EDPass FS901-Part C exiting'!A104</f>
        <v/>
      </c>
    </row>
    <row r="124" spans="2:2">
      <c r="B124" s="31" t="str">
        <f>'EDPass FS901-Part C exiting'!A105</f>
        <v/>
      </c>
    </row>
    <row r="125" spans="2:2">
      <c r="B125" s="31" t="str">
        <f>'EDPass FS901-Part C exiting'!A106</f>
        <v/>
      </c>
    </row>
    <row r="126" spans="2:2">
      <c r="B126" s="31" t="str">
        <f>'EDPass FS901-Part C exiting'!A107</f>
        <v/>
      </c>
    </row>
    <row r="127" spans="2:2">
      <c r="B127" s="31" t="str">
        <f>'EDPass FS901-Part C exiting'!A108</f>
        <v/>
      </c>
    </row>
    <row r="128" spans="2:2">
      <c r="B128" s="31" t="str">
        <f>'EDPass FS901-Part C exiting'!A109</f>
        <v/>
      </c>
    </row>
    <row r="129" spans="2:2">
      <c r="B129" s="31" t="str">
        <f>'EDPass FS901-Part C exiting'!A110</f>
        <v/>
      </c>
    </row>
    <row r="130" spans="2:2">
      <c r="B130" s="31" t="str">
        <f>'EDPass FS901-Part C exiting'!A111</f>
        <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37C79CD8DFBCF4990562D1771F79813" ma:contentTypeVersion="4" ma:contentTypeDescription="Create a new document." ma:contentTypeScope="" ma:versionID="9e9734b634bb2ea8d18b98bd48819535">
  <xsd:schema xmlns:xsd="http://www.w3.org/2001/XMLSchema" xmlns:xs="http://www.w3.org/2001/XMLSchema" xmlns:p="http://schemas.microsoft.com/office/2006/metadata/properties" xmlns:ns2="7af7191e-18f2-4b80-ae7c-9d003d805d55" targetNamespace="http://schemas.microsoft.com/office/2006/metadata/properties" ma:root="true" ma:fieldsID="4e439df68a6836c03a8674f6afe02a51" ns2:_="">
    <xsd:import namespace="7af7191e-18f2-4b80-ae7c-9d003d805d5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af7191e-18f2-4b80-ae7c-9d003d805d5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D a t a M a s h u p   x m l n s = " h t t p : / / s c h e m a s . m i c r o s o f t . c o m / D a t a M a s h u p " > A A A A A B Q D A A B Q S w M E F A A C A A g A 2 3 t s W Y Z U q H O k A A A A 9 g A A A B I A H A B D b 2 5 m a W c v U G F j a 2 F n Z S 5 4 b W w g o h g A K K A U A A A A A A A A A A A A A A A A A A A A A A A A A A A A h Y 9 N D o I w G E S v Q r q n P 2 C i k o + y c C u J C d G 4 b W q F R i i G F s v d X H g k r y B G U X c u 5 8 1 b z N y v N 8 i G p g 4 u q r O 6 N S l i m K J A G d k e t C l T 1 L t j u E A Z h 4 2 Q J 1 G q Y J S N T Q Z 7 S F H l 3 D k h x H u P f Y z b r i Q R p Y z s 8 3 U h K 9 U I 9 J H 1 f z n U x j p h p E I c d q 8 x P M I s n m E 2 X 2 I K Z I K Q a / M V o n H v s / 2 B s O p r 1 3 e K K x N u C y B T B P L + w B 9 Q S w M E F A A C A A g A 2 3 t s W 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N t 7 b F k o i k e 4 D g A A A B E A A A A T A B w A R m 9 y b X V s Y X M v U 2 V j d G l v b j E u b S C i G A A o o B Q A A A A A A A A A A A A A A A A A A A A A A A A A A A A r T k 0 u y c z P U w i G 0 I b W A F B L A Q I t A B Q A A g A I A N t 7 b F m G V K h z p A A A A P Y A A A A S A A A A A A A A A A A A A A A A A A A A A A B D b 2 5 m a W c v U G F j a 2 F n Z S 5 4 b W x Q S w E C L Q A U A A I A C A D b e 2 x Z D 8 r p q 6 Q A A A D p A A A A E w A A A A A A A A A A A A A A A A D w A A A A W 0 N v b n R l b n R f V H l w Z X N d L n h t b F B L A Q I t A B Q A A g A I A N t 7 b F k 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D 4 g U c R 5 / e U T 4 m Y n G x o L O V m A A A A A A I A A A A A A B B m A A A A A Q A A I A A A A F v Y A r W w h k A D C T Q O 7 k g / C K p X z S 6 O c y C K k 8 l c K I N E C i F 2 A A A A A A 6 A A A A A A g A A I A A A A H 2 n B r 7 o J / y V t y t H v I i c i G f j T v F 3 3 K Y f C Z 6 5 m 3 a b e y b 8 U A A A A A T C E k I / w c e D b i y F X y W 9 x g s Z Z 3 1 Z q 2 g h 3 i 8 f s D n A Y H L b z y 3 k 1 7 M e B n x N H 9 V o 5 c B k R U e 2 g G T R R S 4 L P R s O v 6 G v c h o t m 5 M 2 g h V E 1 A w 0 t B e u b 0 2 o Q A A A A O w Y f 9 M K o Z e h L i 0 h 2 Y + + 9 B 4 v q w T A C j X a z 8 7 R U 2 u A X w O m y i I r r M L / 0 P G l P N C F g D R R j g w c N h L G Z V H J W 8 K 1 5 k 4 8 a F U = < / D a t a M a s h u p > 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37612D14-CAB2-4F71-B7E0-9B945E74889F}"/>
</file>

<file path=customXml/itemProps2.xml><?xml version="1.0" encoding="utf-8"?>
<ds:datastoreItem xmlns:ds="http://schemas.openxmlformats.org/officeDocument/2006/customXml" ds:itemID="{E0E1CA21-CB9F-47C4-BF94-8B20DD012726}"/>
</file>

<file path=customXml/itemProps3.xml><?xml version="1.0" encoding="utf-8"?>
<ds:datastoreItem xmlns:ds="http://schemas.openxmlformats.org/officeDocument/2006/customXml" ds:itemID="{8BF2D763-CDB6-4AB9-8524-AAFE484305CD}"/>
</file>

<file path=customXml/itemProps4.xml><?xml version="1.0" encoding="utf-8"?>
<ds:datastoreItem xmlns:ds="http://schemas.openxmlformats.org/officeDocument/2006/customXml" ds:itemID="{C363CA1B-E4FA-47C6-BAEC-37BA26531493}"/>
</file>

<file path=docProps/app.xml><?xml version="1.0" encoding="utf-8"?>
<Properties xmlns="http://schemas.openxmlformats.org/officeDocument/2006/extended-properties" xmlns:vt="http://schemas.openxmlformats.org/officeDocument/2006/docPropsVTypes">
  <Application>Microsoft Excel Online</Application>
  <Manager/>
  <Company>SRI International</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IDEA Part C Exiting Data Tool</dc:title>
  <dc:subject/>
  <dc:creator>The DaSy Center</dc:creator>
  <cp:keywords/>
  <dc:description/>
  <cp:lastModifiedBy/>
  <cp:revision/>
  <dcterms:created xsi:type="dcterms:W3CDTF">2022-06-21T14:52:42Z</dcterms:created>
  <dcterms:modified xsi:type="dcterms:W3CDTF">2024-12-03T20:07:21Z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0x010100837C79CD8DFBCF4990562D1771F79813</vt:lpwstr>
  </property>
  <property fmtid="{D5CDD505-2E9C-101B-9397-08002B2CF9AE}" pid="3" name="Language">
    <vt:lpwstr>English</vt:lpwstr>
  </property>
</Properties>
</file>