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sriintl-my.sharepoint.us/personal/nicholas_ortiz_sri_com/Documents/Desktop/"/>
    </mc:Choice>
  </mc:AlternateContent>
  <xr:revisionPtr revIDLastSave="2" documentId="13_ncr:1_{3EDAD99F-6641-455A-BB7A-5EFB0DC1BAFC}" xr6:coauthVersionLast="47" xr6:coauthVersionMax="47" xr10:uidLastSave="{6FCD633D-2AD4-46E5-853A-93B926E749B3}"/>
  <bookViews>
    <workbookView xWindow="-96" yWindow="-96" windowWidth="20928" windowHeight="12432" tabRatio="867" xr2:uid="{F27EC330-4BD4-4C02-8338-F975599F6D34}"/>
  </bookViews>
  <sheets>
    <sheet name="Information" sheetId="14" r:id="rId1"/>
    <sheet name="Instructions" sheetId="15" r:id="rId2"/>
    <sheet name="Data Representativeness Example" sheetId="13" state="hidden" r:id="rId3"/>
    <sheet name="Race_Ethnicity DEMO FOR CALCS" sheetId="28" state="hidden" r:id="rId4"/>
    <sheet name="Race_Ethnicity EXAMPLE" sheetId="26" r:id="rId5"/>
    <sheet name="Hispanic_Origin EXAMPLE" sheetId="27" r:id="rId6"/>
    <sheet name="Race_Ethnicity" sheetId="20" r:id="rId7"/>
    <sheet name="Hispanic_Origin" sheetId="21" r:id="rId8"/>
    <sheet name="Disability_Category" sheetId="22" r:id="rId9"/>
    <sheet name="Respondent_Language" sheetId="23" r:id="rId10"/>
    <sheet name="Income_Level" sheetId="24" r:id="rId11"/>
    <sheet name="Time_in_Early_Intervention" sheetId="25" r:id="rId12"/>
    <sheet name="documentation" sheetId="7" state="hidden" r:id="rId13"/>
    <sheet name="programmer" sheetId="4" state="hidden" r:id="rId14"/>
  </sheets>
  <externalReferences>
    <externalReference r:id="rId15"/>
  </externalReferences>
  <definedNames>
    <definedName name="State">[1]calc!$B$10:$B$60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 i="24" l="1"/>
  <c r="M40" i="27"/>
  <c r="M40" i="20"/>
  <c r="M40" i="21"/>
  <c r="M40" i="22"/>
  <c r="M40" i="23"/>
  <c r="M40" i="25"/>
  <c r="M40" i="26"/>
  <c r="W1" i="7"/>
  <c r="V28" i="7"/>
  <c r="Z1" i="28"/>
  <c r="C45" i="28" s="1"/>
  <c r="Y39" i="28"/>
  <c r="H38" i="28"/>
  <c r="AA38" i="28"/>
  <c r="AA37" i="28"/>
  <c r="AA36" i="28"/>
  <c r="C38" i="28" l="1"/>
  <c r="N46" i="28"/>
  <c r="D46" i="28"/>
  <c r="E46" i="28" s="1"/>
  <c r="Y44" i="28"/>
  <c r="H44" i="28"/>
  <c r="I43" i="28"/>
  <c r="H43" i="28"/>
  <c r="J42" i="28"/>
  <c r="J44" i="28" s="1"/>
  <c r="I42" i="28"/>
  <c r="I44" i="28" s="1"/>
  <c r="H42" i="28"/>
  <c r="G42" i="28"/>
  <c r="F42" i="28"/>
  <c r="E42" i="28"/>
  <c r="E44" i="28" s="1"/>
  <c r="D42" i="28"/>
  <c r="J36" i="28"/>
  <c r="J43" i="28" s="1"/>
  <c r="I36" i="28"/>
  <c r="H36" i="28"/>
  <c r="G36" i="28"/>
  <c r="G43" i="28" s="1"/>
  <c r="F36" i="28"/>
  <c r="F43" i="28" s="1"/>
  <c r="E36" i="28"/>
  <c r="E43" i="28" s="1"/>
  <c r="D36" i="28"/>
  <c r="D43" i="28" s="1"/>
  <c r="J35" i="28"/>
  <c r="J46" i="28" s="1"/>
  <c r="I35" i="28"/>
  <c r="H35" i="28"/>
  <c r="G35" i="28"/>
  <c r="G37" i="28" s="1"/>
  <c r="F35" i="28"/>
  <c r="F46" i="28" s="1"/>
  <c r="E35" i="28"/>
  <c r="E37" i="28" s="1"/>
  <c r="D35" i="28"/>
  <c r="D37" i="28" s="1"/>
  <c r="Y34" i="28"/>
  <c r="C29" i="28"/>
  <c r="J1" i="28" s="1"/>
  <c r="C28" i="28"/>
  <c r="H1" i="28" s="1"/>
  <c r="C27" i="28"/>
  <c r="F1" i="28" s="1"/>
  <c r="J40" i="27"/>
  <c r="I40" i="27"/>
  <c r="H40" i="27"/>
  <c r="G40" i="27"/>
  <c r="F40" i="27"/>
  <c r="X38" i="27"/>
  <c r="E36" i="27"/>
  <c r="D36" i="27"/>
  <c r="E30" i="27"/>
  <c r="E37" i="27" s="1"/>
  <c r="D30" i="27"/>
  <c r="D37" i="27" s="1"/>
  <c r="E29" i="27"/>
  <c r="D29" i="27"/>
  <c r="X28" i="27"/>
  <c r="C24" i="27"/>
  <c r="C23" i="27"/>
  <c r="C22" i="27"/>
  <c r="X38" i="26"/>
  <c r="J36" i="26"/>
  <c r="J38" i="26" s="1"/>
  <c r="I36" i="26"/>
  <c r="H36" i="26"/>
  <c r="G36" i="26"/>
  <c r="F36" i="26"/>
  <c r="E36" i="26"/>
  <c r="D36" i="26"/>
  <c r="J30" i="26"/>
  <c r="J37" i="26" s="1"/>
  <c r="I30" i="26"/>
  <c r="I37" i="26" s="1"/>
  <c r="H30" i="26"/>
  <c r="H37" i="26" s="1"/>
  <c r="G30" i="26"/>
  <c r="G37" i="26" s="1"/>
  <c r="F30" i="26"/>
  <c r="F37" i="26" s="1"/>
  <c r="E30" i="26"/>
  <c r="E37" i="26" s="1"/>
  <c r="D30" i="26"/>
  <c r="D37" i="26" s="1"/>
  <c r="J29" i="26"/>
  <c r="J31" i="26" s="1"/>
  <c r="I29" i="26"/>
  <c r="H29" i="26"/>
  <c r="G29" i="26"/>
  <c r="F29" i="26"/>
  <c r="E29" i="26"/>
  <c r="D29" i="26"/>
  <c r="X28" i="26"/>
  <c r="C24" i="26"/>
  <c r="J1" i="26" s="1"/>
  <c r="J1" i="27" s="1"/>
  <c r="C23" i="26"/>
  <c r="H1" i="26" s="1"/>
  <c r="H1" i="27" s="1"/>
  <c r="C22" i="26"/>
  <c r="F1" i="26" s="1"/>
  <c r="F1" i="27" s="1"/>
  <c r="J40" i="25"/>
  <c r="I40" i="25"/>
  <c r="H40" i="25"/>
  <c r="G40" i="25"/>
  <c r="X38" i="25"/>
  <c r="F36" i="25"/>
  <c r="E36" i="25"/>
  <c r="D36" i="25"/>
  <c r="F30" i="25"/>
  <c r="F37" i="25" s="1"/>
  <c r="E30" i="25"/>
  <c r="E37" i="25" s="1"/>
  <c r="D30" i="25"/>
  <c r="F29" i="25"/>
  <c r="E29" i="25"/>
  <c r="D29" i="25"/>
  <c r="X28" i="25"/>
  <c r="C24" i="25"/>
  <c r="C23" i="25"/>
  <c r="C22" i="25"/>
  <c r="J40" i="24"/>
  <c r="I40" i="24"/>
  <c r="H40" i="24"/>
  <c r="G40" i="24"/>
  <c r="X38" i="24"/>
  <c r="F36" i="24"/>
  <c r="E36" i="24"/>
  <c r="D36" i="24"/>
  <c r="F30" i="24"/>
  <c r="F37" i="24" s="1"/>
  <c r="E30" i="24"/>
  <c r="E37" i="24" s="1"/>
  <c r="D30" i="24"/>
  <c r="D37" i="24" s="1"/>
  <c r="F29" i="24"/>
  <c r="E29" i="24"/>
  <c r="D29" i="24"/>
  <c r="X28" i="24"/>
  <c r="C24" i="24"/>
  <c r="C23" i="24"/>
  <c r="C22" i="24"/>
  <c r="J40" i="23"/>
  <c r="I40" i="23"/>
  <c r="H40" i="23"/>
  <c r="G40" i="23"/>
  <c r="X38" i="23"/>
  <c r="F36" i="23"/>
  <c r="E36" i="23"/>
  <c r="D36" i="23"/>
  <c r="F30" i="23"/>
  <c r="F37" i="23" s="1"/>
  <c r="E30" i="23"/>
  <c r="E37" i="23" s="1"/>
  <c r="D30" i="23"/>
  <c r="F29" i="23"/>
  <c r="E29" i="23"/>
  <c r="D29" i="23"/>
  <c r="X28" i="23"/>
  <c r="C24" i="23"/>
  <c r="C23" i="23"/>
  <c r="C22" i="23"/>
  <c r="J40" i="22"/>
  <c r="I40" i="22"/>
  <c r="X38" i="22"/>
  <c r="H36" i="22"/>
  <c r="G36" i="22"/>
  <c r="F36" i="22"/>
  <c r="E36" i="22"/>
  <c r="D36" i="22"/>
  <c r="D38" i="22" s="1"/>
  <c r="H30" i="22"/>
  <c r="H37" i="22" s="1"/>
  <c r="G30" i="22"/>
  <c r="G37" i="22" s="1"/>
  <c r="F30" i="22"/>
  <c r="F37" i="22" s="1"/>
  <c r="E30" i="22"/>
  <c r="E37" i="22" s="1"/>
  <c r="D30" i="22"/>
  <c r="D37" i="22" s="1"/>
  <c r="H29" i="22"/>
  <c r="G29" i="22"/>
  <c r="F29" i="22"/>
  <c r="E29" i="22"/>
  <c r="D29" i="22"/>
  <c r="D31" i="22" s="1"/>
  <c r="X28" i="22"/>
  <c r="C24" i="22"/>
  <c r="C23" i="22"/>
  <c r="C22" i="22"/>
  <c r="J40" i="21"/>
  <c r="I40" i="21"/>
  <c r="H40" i="21"/>
  <c r="G40" i="21"/>
  <c r="F40" i="21"/>
  <c r="X38" i="21"/>
  <c r="E36" i="21"/>
  <c r="D36" i="21"/>
  <c r="E30" i="21"/>
  <c r="E37" i="21" s="1"/>
  <c r="D30" i="21"/>
  <c r="E29" i="21"/>
  <c r="E31" i="21" s="1"/>
  <c r="D29" i="21"/>
  <c r="X28" i="21"/>
  <c r="C24" i="21"/>
  <c r="C23" i="21"/>
  <c r="C22" i="21"/>
  <c r="X38" i="20"/>
  <c r="J36" i="20"/>
  <c r="J38" i="20" s="1"/>
  <c r="I36" i="20"/>
  <c r="H36" i="20"/>
  <c r="G36" i="20"/>
  <c r="F36" i="20"/>
  <c r="E36" i="20"/>
  <c r="D36" i="20"/>
  <c r="J30" i="20"/>
  <c r="J37" i="20" s="1"/>
  <c r="I30" i="20"/>
  <c r="I37" i="20" s="1"/>
  <c r="H30" i="20"/>
  <c r="H37" i="20" s="1"/>
  <c r="G30" i="20"/>
  <c r="G37" i="20" s="1"/>
  <c r="F30" i="20"/>
  <c r="F37" i="20" s="1"/>
  <c r="E30" i="20"/>
  <c r="E37" i="20" s="1"/>
  <c r="D30" i="20"/>
  <c r="D37" i="20" s="1"/>
  <c r="J29" i="20"/>
  <c r="I29" i="20"/>
  <c r="I31" i="20" s="1"/>
  <c r="H29" i="20"/>
  <c r="G29" i="20"/>
  <c r="F29" i="20"/>
  <c r="E29" i="20"/>
  <c r="D29" i="20"/>
  <c r="X28" i="20"/>
  <c r="C24" i="20"/>
  <c r="J1" i="20" s="1"/>
  <c r="J1" i="24" s="1"/>
  <c r="C23" i="20"/>
  <c r="H1" i="20" s="1"/>
  <c r="H1" i="23" s="1"/>
  <c r="C22" i="20"/>
  <c r="F1" i="20" s="1"/>
  <c r="F1" i="21" s="1"/>
  <c r="J1" i="13"/>
  <c r="H1" i="13"/>
  <c r="F1" i="13"/>
  <c r="D31" i="26" l="1"/>
  <c r="E38" i="27"/>
  <c r="F38" i="26"/>
  <c r="E31" i="27"/>
  <c r="E38" i="22"/>
  <c r="H31" i="26"/>
  <c r="D38" i="26"/>
  <c r="C29" i="26"/>
  <c r="G38" i="26"/>
  <c r="C29" i="27"/>
  <c r="H38" i="26"/>
  <c r="D40" i="26"/>
  <c r="E40" i="26" s="1"/>
  <c r="F40" i="26" s="1"/>
  <c r="J40" i="26"/>
  <c r="G38" i="20"/>
  <c r="C36" i="26"/>
  <c r="K21" i="27"/>
  <c r="E38" i="26"/>
  <c r="H1" i="21"/>
  <c r="J1" i="25"/>
  <c r="J1" i="21"/>
  <c r="J1" i="23"/>
  <c r="C30" i="27"/>
  <c r="C37" i="27" s="1"/>
  <c r="D44" i="28"/>
  <c r="F44" i="28"/>
  <c r="G44" i="28"/>
  <c r="H37" i="28"/>
  <c r="F37" i="28"/>
  <c r="I37" i="28"/>
  <c r="C42" i="28"/>
  <c r="J37" i="28"/>
  <c r="G46" i="28"/>
  <c r="H46" i="28" s="1"/>
  <c r="C35" i="28"/>
  <c r="C36" i="28"/>
  <c r="C43" i="28" s="1"/>
  <c r="F1" i="22"/>
  <c r="H1" i="22"/>
  <c r="F1" i="25"/>
  <c r="C36" i="20"/>
  <c r="C30" i="21"/>
  <c r="C37" i="21" s="1"/>
  <c r="J1" i="22"/>
  <c r="F1" i="24"/>
  <c r="H1" i="25"/>
  <c r="F1" i="23"/>
  <c r="H1" i="24"/>
  <c r="D38" i="27"/>
  <c r="D40" i="27"/>
  <c r="D31" i="27"/>
  <c r="C36" i="27"/>
  <c r="I38" i="26"/>
  <c r="F31" i="26"/>
  <c r="G31" i="26"/>
  <c r="I31" i="26"/>
  <c r="E31" i="26"/>
  <c r="C30" i="26"/>
  <c r="C37" i="26" s="1"/>
  <c r="E38" i="24"/>
  <c r="D31" i="24"/>
  <c r="E31" i="25"/>
  <c r="C29" i="25"/>
  <c r="E31" i="22"/>
  <c r="F31" i="22"/>
  <c r="E38" i="23"/>
  <c r="H31" i="22"/>
  <c r="C36" i="22"/>
  <c r="G31" i="22"/>
  <c r="C30" i="22"/>
  <c r="C37" i="22" s="1"/>
  <c r="C36" i="25"/>
  <c r="D37" i="25"/>
  <c r="D38" i="25" s="1"/>
  <c r="C30" i="25"/>
  <c r="C37" i="25" s="1"/>
  <c r="D31" i="25"/>
  <c r="E38" i="25"/>
  <c r="F38" i="25"/>
  <c r="F31" i="25"/>
  <c r="D40" i="25"/>
  <c r="F38" i="24"/>
  <c r="F31" i="24"/>
  <c r="D38" i="24"/>
  <c r="C36" i="24"/>
  <c r="C29" i="24"/>
  <c r="D40" i="24"/>
  <c r="E31" i="24"/>
  <c r="C30" i="24"/>
  <c r="C37" i="24" s="1"/>
  <c r="D37" i="23"/>
  <c r="D38" i="23" s="1"/>
  <c r="C30" i="23"/>
  <c r="C37" i="23" s="1"/>
  <c r="F38" i="23"/>
  <c r="C36" i="23"/>
  <c r="C29" i="23"/>
  <c r="D40" i="23"/>
  <c r="E31" i="23"/>
  <c r="D31" i="23"/>
  <c r="F31" i="23"/>
  <c r="C29" i="22"/>
  <c r="D40" i="22"/>
  <c r="E40" i="22" s="1"/>
  <c r="F38" i="22"/>
  <c r="G38" i="22"/>
  <c r="H38" i="22"/>
  <c r="D40" i="21"/>
  <c r="D37" i="21"/>
  <c r="D38" i="21" s="1"/>
  <c r="C29" i="21"/>
  <c r="C31" i="21" s="1"/>
  <c r="D31" i="21"/>
  <c r="E38" i="21"/>
  <c r="C36" i="21"/>
  <c r="C38" i="21" s="1"/>
  <c r="D40" i="20"/>
  <c r="G31" i="20"/>
  <c r="H31" i="20"/>
  <c r="E38" i="20"/>
  <c r="J40" i="20"/>
  <c r="F31" i="20"/>
  <c r="F38" i="20"/>
  <c r="J31" i="20"/>
  <c r="H38" i="20"/>
  <c r="I38" i="20"/>
  <c r="C29" i="20"/>
  <c r="C30" i="20"/>
  <c r="C37" i="20" s="1"/>
  <c r="D38" i="20"/>
  <c r="D31" i="20"/>
  <c r="E31" i="20"/>
  <c r="L146" i="13"/>
  <c r="L50" i="13"/>
  <c r="L122" i="13"/>
  <c r="L98" i="13"/>
  <c r="L74" i="13"/>
  <c r="C38" i="26" l="1"/>
  <c r="C38" i="20"/>
  <c r="C38" i="27"/>
  <c r="C31" i="27"/>
  <c r="C37" i="28"/>
  <c r="I46" i="28"/>
  <c r="O46" i="28" s="1"/>
  <c r="C44" i="28"/>
  <c r="C38" i="22"/>
  <c r="E40" i="27"/>
  <c r="N40" i="27" s="1"/>
  <c r="G40" i="26"/>
  <c r="H40" i="26" s="1"/>
  <c r="C31" i="26"/>
  <c r="C38" i="25"/>
  <c r="C31" i="22"/>
  <c r="C31" i="25"/>
  <c r="C31" i="23"/>
  <c r="C38" i="23"/>
  <c r="C38" i="24"/>
  <c r="F40" i="22"/>
  <c r="G40" i="22" s="1"/>
  <c r="E40" i="25"/>
  <c r="F40" i="25" s="1"/>
  <c r="N40" i="25" s="1"/>
  <c r="C31" i="24"/>
  <c r="E40" i="24"/>
  <c r="F40" i="24" s="1"/>
  <c r="E40" i="23"/>
  <c r="F40" i="23" s="1"/>
  <c r="E40" i="21"/>
  <c r="N40" i="21" s="1"/>
  <c r="E40" i="20"/>
  <c r="F40" i="20"/>
  <c r="C31" i="20"/>
  <c r="N40" i="24" l="1"/>
  <c r="I40" i="26"/>
  <c r="N40" i="26" s="1"/>
  <c r="O36" i="28"/>
  <c r="O35" i="28"/>
  <c r="P46" i="28"/>
  <c r="O43" i="28"/>
  <c r="O34" i="28"/>
  <c r="AA34" i="28" s="1"/>
  <c r="O42" i="28"/>
  <c r="N37" i="27"/>
  <c r="N29" i="27"/>
  <c r="N28" i="27"/>
  <c r="Z28" i="27" s="1"/>
  <c r="N30" i="27"/>
  <c r="N36" i="27"/>
  <c r="O40" i="27"/>
  <c r="H40" i="22"/>
  <c r="N40" i="22" s="1"/>
  <c r="N40" i="23"/>
  <c r="N30" i="25"/>
  <c r="N37" i="25"/>
  <c r="N28" i="25"/>
  <c r="Z28" i="25" s="1"/>
  <c r="N36" i="25"/>
  <c r="O40" i="25"/>
  <c r="N29" i="25"/>
  <c r="N29" i="21"/>
  <c r="N30" i="21"/>
  <c r="N36" i="21"/>
  <c r="O40" i="21"/>
  <c r="N37" i="21"/>
  <c r="N28" i="21"/>
  <c r="Z28" i="21" s="1"/>
  <c r="G40" i="20"/>
  <c r="H40" i="20" s="1"/>
  <c r="I40" i="20" s="1"/>
  <c r="N37" i="26" l="1"/>
  <c r="N28" i="26"/>
  <c r="Z28" i="26" s="1"/>
  <c r="N36" i="26"/>
  <c r="O40" i="26"/>
  <c r="O28" i="26" s="1"/>
  <c r="AA28" i="26" s="1"/>
  <c r="N30" i="26"/>
  <c r="N29" i="26"/>
  <c r="N30" i="23"/>
  <c r="AA42" i="28"/>
  <c r="P36" i="28"/>
  <c r="P35" i="28"/>
  <c r="P43" i="28"/>
  <c r="P34" i="28"/>
  <c r="AB34" i="28" s="1"/>
  <c r="P42" i="28"/>
  <c r="Q46" i="28"/>
  <c r="AA35" i="28"/>
  <c r="Z36" i="27"/>
  <c r="O28" i="27"/>
  <c r="AA28" i="27" s="1"/>
  <c r="O30" i="27"/>
  <c r="O36" i="27"/>
  <c r="O29" i="27"/>
  <c r="P40" i="27"/>
  <c r="O37" i="27"/>
  <c r="Z29" i="27"/>
  <c r="O36" i="26"/>
  <c r="O30" i="26"/>
  <c r="O29" i="26"/>
  <c r="O40" i="23"/>
  <c r="O36" i="23" s="1"/>
  <c r="N37" i="23"/>
  <c r="N30" i="22"/>
  <c r="N37" i="22"/>
  <c r="N29" i="22"/>
  <c r="N36" i="22"/>
  <c r="O40" i="22"/>
  <c r="P40" i="22" s="1"/>
  <c r="N28" i="22"/>
  <c r="Z28" i="22" s="1"/>
  <c r="N28" i="23"/>
  <c r="Z28" i="23" s="1"/>
  <c r="N29" i="23"/>
  <c r="N36" i="23"/>
  <c r="Z29" i="25"/>
  <c r="O30" i="25"/>
  <c r="O37" i="25"/>
  <c r="O28" i="25"/>
  <c r="AA28" i="25" s="1"/>
  <c r="P40" i="25"/>
  <c r="O29" i="25"/>
  <c r="O36" i="25"/>
  <c r="Z36" i="25"/>
  <c r="N37" i="24"/>
  <c r="N28" i="24"/>
  <c r="Z28" i="24" s="1"/>
  <c r="O40" i="24"/>
  <c r="N29" i="24"/>
  <c r="N36" i="24"/>
  <c r="N30" i="24"/>
  <c r="Z36" i="21"/>
  <c r="Z29" i="21"/>
  <c r="O37" i="21"/>
  <c r="O30" i="21"/>
  <c r="O36" i="21"/>
  <c r="O28" i="21"/>
  <c r="AA28" i="21" s="1"/>
  <c r="P40" i="21"/>
  <c r="O29" i="21"/>
  <c r="N40" i="20"/>
  <c r="O37" i="26" l="1"/>
  <c r="AA36" i="26" s="1"/>
  <c r="Z29" i="23"/>
  <c r="Z36" i="26"/>
  <c r="O37" i="22"/>
  <c r="Z29" i="26"/>
  <c r="P40" i="26"/>
  <c r="Q40" i="26" s="1"/>
  <c r="Z36" i="23"/>
  <c r="AB35" i="28"/>
  <c r="Q43" i="28"/>
  <c r="Q34" i="28"/>
  <c r="AC34" i="28" s="1"/>
  <c r="Q42" i="28"/>
  <c r="R46" i="28"/>
  <c r="Q36" i="28"/>
  <c r="Q35" i="28"/>
  <c r="AB42" i="28"/>
  <c r="O29" i="23"/>
  <c r="P40" i="23"/>
  <c r="Z29" i="22"/>
  <c r="O30" i="23"/>
  <c r="P28" i="27"/>
  <c r="AB28" i="27" s="1"/>
  <c r="P30" i="27"/>
  <c r="P36" i="27"/>
  <c r="Q40" i="27"/>
  <c r="P37" i="27"/>
  <c r="P29" i="27"/>
  <c r="AA29" i="27"/>
  <c r="AA36" i="27"/>
  <c r="AA29" i="26"/>
  <c r="O28" i="23"/>
  <c r="AA28" i="23" s="1"/>
  <c r="O37" i="23"/>
  <c r="AA36" i="23" s="1"/>
  <c r="Z36" i="22"/>
  <c r="O30" i="22"/>
  <c r="O29" i="22"/>
  <c r="O36" i="22"/>
  <c r="O28" i="22"/>
  <c r="AA28" i="22" s="1"/>
  <c r="AA36" i="25"/>
  <c r="AA29" i="25"/>
  <c r="P37" i="25"/>
  <c r="P28" i="25"/>
  <c r="AB28" i="25" s="1"/>
  <c r="Q40" i="25"/>
  <c r="P29" i="25"/>
  <c r="P30" i="25"/>
  <c r="P36" i="25"/>
  <c r="Z36" i="24"/>
  <c r="Z29" i="24"/>
  <c r="O36" i="24"/>
  <c r="O29" i="24"/>
  <c r="O30" i="24"/>
  <c r="O37" i="24"/>
  <c r="P40" i="24"/>
  <c r="O28" i="24"/>
  <c r="AA28" i="24" s="1"/>
  <c r="Q40" i="22"/>
  <c r="P36" i="22"/>
  <c r="P37" i="22"/>
  <c r="P28" i="22"/>
  <c r="AB28" i="22" s="1"/>
  <c r="P30" i="22"/>
  <c r="P29" i="22"/>
  <c r="AA29" i="21"/>
  <c r="P36" i="21"/>
  <c r="P29" i="21"/>
  <c r="P30" i="21"/>
  <c r="Q40" i="21"/>
  <c r="P37" i="21"/>
  <c r="P28" i="21"/>
  <c r="AB28" i="21" s="1"/>
  <c r="AA36" i="21"/>
  <c r="O40" i="20"/>
  <c r="N30" i="20"/>
  <c r="N29" i="20"/>
  <c r="N36" i="20"/>
  <c r="N37" i="20"/>
  <c r="N28" i="20"/>
  <c r="Z28" i="20" s="1"/>
  <c r="W115" i="13"/>
  <c r="W108" i="13"/>
  <c r="W43" i="13"/>
  <c r="W36" i="13"/>
  <c r="D131" i="13"/>
  <c r="N166" i="13"/>
  <c r="J166" i="13"/>
  <c r="I166" i="13"/>
  <c r="H166" i="13"/>
  <c r="G166" i="13"/>
  <c r="Y164" i="13"/>
  <c r="F162" i="13"/>
  <c r="E162" i="13"/>
  <c r="D162" i="13"/>
  <c r="F156" i="13"/>
  <c r="F163" i="13" s="1"/>
  <c r="E156" i="13"/>
  <c r="E163" i="13" s="1"/>
  <c r="D156" i="13"/>
  <c r="D163" i="13" s="1"/>
  <c r="F155" i="13"/>
  <c r="E155" i="13"/>
  <c r="D155" i="13"/>
  <c r="Y154" i="13"/>
  <c r="C149" i="13"/>
  <c r="C148" i="13"/>
  <c r="C147" i="13"/>
  <c r="N142" i="13"/>
  <c r="J142" i="13"/>
  <c r="I142" i="13"/>
  <c r="H142" i="13"/>
  <c r="G142" i="13"/>
  <c r="Y140" i="13"/>
  <c r="F138" i="13"/>
  <c r="E138" i="13"/>
  <c r="D138" i="13"/>
  <c r="F132" i="13"/>
  <c r="F139" i="13" s="1"/>
  <c r="E132" i="13"/>
  <c r="E139" i="13" s="1"/>
  <c r="D132" i="13"/>
  <c r="D139" i="13" s="1"/>
  <c r="F131" i="13"/>
  <c r="E131" i="13"/>
  <c r="Y130" i="13"/>
  <c r="C125" i="13"/>
  <c r="C124" i="13"/>
  <c r="C123" i="13"/>
  <c r="N118" i="13"/>
  <c r="J118" i="13"/>
  <c r="I118" i="13"/>
  <c r="H118" i="13"/>
  <c r="G118" i="13"/>
  <c r="Y116" i="13"/>
  <c r="F114" i="13"/>
  <c r="E114" i="13"/>
  <c r="D114" i="13"/>
  <c r="F108" i="13"/>
  <c r="E108" i="13"/>
  <c r="E115" i="13" s="1"/>
  <c r="D108" i="13"/>
  <c r="D115" i="13" s="1"/>
  <c r="F107" i="13"/>
  <c r="E107" i="13"/>
  <c r="D107" i="13"/>
  <c r="Y106" i="13"/>
  <c r="C101" i="13"/>
  <c r="C100" i="13"/>
  <c r="C99" i="13"/>
  <c r="N94" i="13"/>
  <c r="J94" i="13"/>
  <c r="I94" i="13"/>
  <c r="Y92" i="13"/>
  <c r="H90" i="13"/>
  <c r="G90" i="13"/>
  <c r="F90" i="13"/>
  <c r="E90" i="13"/>
  <c r="D90" i="13"/>
  <c r="H84" i="13"/>
  <c r="H91" i="13" s="1"/>
  <c r="G84" i="13"/>
  <c r="G91" i="13" s="1"/>
  <c r="F84" i="13"/>
  <c r="F91" i="13" s="1"/>
  <c r="E84" i="13"/>
  <c r="E91" i="13" s="1"/>
  <c r="D84" i="13"/>
  <c r="D91" i="13" s="1"/>
  <c r="H83" i="13"/>
  <c r="G83" i="13"/>
  <c r="F83" i="13"/>
  <c r="E83" i="13"/>
  <c r="D83" i="13"/>
  <c r="Y82" i="13"/>
  <c r="C77" i="13"/>
  <c r="C76" i="13"/>
  <c r="C75" i="13"/>
  <c r="N70" i="13"/>
  <c r="J70" i="13"/>
  <c r="I70" i="13"/>
  <c r="H70" i="13"/>
  <c r="G70" i="13"/>
  <c r="F70" i="13"/>
  <c r="Y68" i="13"/>
  <c r="E66" i="13"/>
  <c r="D66" i="13"/>
  <c r="E60" i="13"/>
  <c r="E67" i="13" s="1"/>
  <c r="D60" i="13"/>
  <c r="D67" i="13" s="1"/>
  <c r="E59" i="13"/>
  <c r="D59" i="13"/>
  <c r="Y58" i="13"/>
  <c r="C53" i="13"/>
  <c r="C52" i="13"/>
  <c r="C51" i="13"/>
  <c r="N46" i="13"/>
  <c r="Y44" i="13"/>
  <c r="J42" i="13"/>
  <c r="J44" i="13" s="1"/>
  <c r="I42" i="13"/>
  <c r="H42" i="13"/>
  <c r="G42" i="13"/>
  <c r="F42" i="13"/>
  <c r="E42" i="13"/>
  <c r="D42" i="13"/>
  <c r="J36" i="13"/>
  <c r="J43" i="13" s="1"/>
  <c r="I36" i="13"/>
  <c r="I43" i="13" s="1"/>
  <c r="H36" i="13"/>
  <c r="H43" i="13" s="1"/>
  <c r="G36" i="13"/>
  <c r="G43" i="13" s="1"/>
  <c r="F36" i="13"/>
  <c r="F43" i="13" s="1"/>
  <c r="E36" i="13"/>
  <c r="E43" i="13" s="1"/>
  <c r="D36" i="13"/>
  <c r="D43" i="13" s="1"/>
  <c r="J35" i="13"/>
  <c r="J37" i="13" s="1"/>
  <c r="I35" i="13"/>
  <c r="H35" i="13"/>
  <c r="G35" i="13"/>
  <c r="F35" i="13"/>
  <c r="E35" i="13"/>
  <c r="D35" i="13"/>
  <c r="Y34" i="13"/>
  <c r="C29" i="13"/>
  <c r="C28" i="13"/>
  <c r="C27" i="13"/>
  <c r="Z1" i="13"/>
  <c r="AA36" i="22" l="1"/>
  <c r="P30" i="26"/>
  <c r="AA29" i="22"/>
  <c r="AA29" i="23"/>
  <c r="P28" i="26"/>
  <c r="AB28" i="26" s="1"/>
  <c r="P36" i="26"/>
  <c r="P37" i="26"/>
  <c r="P29" i="26"/>
  <c r="P28" i="23"/>
  <c r="AB28" i="23" s="1"/>
  <c r="AC35" i="28"/>
  <c r="R42" i="28"/>
  <c r="R36" i="28"/>
  <c r="S46" i="28"/>
  <c r="R43" i="28"/>
  <c r="R34" i="28"/>
  <c r="AD34" i="28" s="1"/>
  <c r="R35" i="28"/>
  <c r="AC42" i="28"/>
  <c r="P29" i="23"/>
  <c r="P36" i="23"/>
  <c r="P30" i="23"/>
  <c r="Q40" i="23"/>
  <c r="Q29" i="23" s="1"/>
  <c r="P37" i="23"/>
  <c r="Q30" i="27"/>
  <c r="Q36" i="27"/>
  <c r="R40" i="27"/>
  <c r="Q29" i="27"/>
  <c r="Q28" i="27"/>
  <c r="AC28" i="27" s="1"/>
  <c r="Q37" i="27"/>
  <c r="AB29" i="27"/>
  <c r="AB36" i="27"/>
  <c r="R40" i="26"/>
  <c r="Q36" i="26"/>
  <c r="Q30" i="26"/>
  <c r="Q29" i="26"/>
  <c r="Q28" i="26"/>
  <c r="AC28" i="26" s="1"/>
  <c r="Q37" i="26"/>
  <c r="AB36" i="25"/>
  <c r="AB29" i="25"/>
  <c r="R40" i="25"/>
  <c r="Q29" i="25"/>
  <c r="Q36" i="25"/>
  <c r="Q30" i="25"/>
  <c r="Q37" i="25"/>
  <c r="Q28" i="25"/>
  <c r="AC28" i="25" s="1"/>
  <c r="P36" i="24"/>
  <c r="P30" i="24"/>
  <c r="P37" i="24"/>
  <c r="Q40" i="24"/>
  <c r="P28" i="24"/>
  <c r="AB28" i="24" s="1"/>
  <c r="P29" i="24"/>
  <c r="AA29" i="24"/>
  <c r="AA36" i="24"/>
  <c r="R40" i="23"/>
  <c r="Q36" i="23"/>
  <c r="Q37" i="23"/>
  <c r="Q28" i="23"/>
  <c r="AC28" i="23" s="1"/>
  <c r="R40" i="22"/>
  <c r="Q36" i="22"/>
  <c r="Q37" i="22"/>
  <c r="Q28" i="22"/>
  <c r="AC28" i="22" s="1"/>
  <c r="Q29" i="22"/>
  <c r="Q30" i="22"/>
  <c r="AB29" i="22"/>
  <c r="AB36" i="22"/>
  <c r="R40" i="21"/>
  <c r="Q29" i="21"/>
  <c r="Q28" i="21"/>
  <c r="AC28" i="21" s="1"/>
  <c r="Q37" i="21"/>
  <c r="Q36" i="21"/>
  <c r="Q30" i="21"/>
  <c r="AB29" i="21"/>
  <c r="AB36" i="21"/>
  <c r="Z29" i="20"/>
  <c r="O29" i="20"/>
  <c r="O37" i="20"/>
  <c r="O28" i="20"/>
  <c r="AA28" i="20" s="1"/>
  <c r="O36" i="20"/>
  <c r="P40" i="20"/>
  <c r="O30" i="20"/>
  <c r="Z36" i="20"/>
  <c r="E164" i="13"/>
  <c r="D157" i="13"/>
  <c r="E140" i="13"/>
  <c r="C155" i="13"/>
  <c r="F164" i="13"/>
  <c r="D164" i="13"/>
  <c r="C156" i="13"/>
  <c r="C163" i="13" s="1"/>
  <c r="D166" i="13"/>
  <c r="E166" i="13" s="1"/>
  <c r="E157" i="13"/>
  <c r="F157" i="13"/>
  <c r="C162" i="13"/>
  <c r="E133" i="13"/>
  <c r="C107" i="13"/>
  <c r="C138" i="13"/>
  <c r="D140" i="13"/>
  <c r="D133" i="13"/>
  <c r="F140" i="13"/>
  <c r="C131" i="13"/>
  <c r="C132" i="13"/>
  <c r="C139" i="13" s="1"/>
  <c r="D142" i="13"/>
  <c r="E142" i="13" s="1"/>
  <c r="F133" i="13"/>
  <c r="C114" i="13"/>
  <c r="E116" i="13"/>
  <c r="F109" i="13"/>
  <c r="D118" i="13"/>
  <c r="E118" i="13" s="1"/>
  <c r="D109" i="13"/>
  <c r="E109" i="13"/>
  <c r="D116" i="13"/>
  <c r="C108" i="13"/>
  <c r="C115" i="13" s="1"/>
  <c r="F115" i="13"/>
  <c r="F116" i="13" s="1"/>
  <c r="H85" i="13"/>
  <c r="G92" i="13"/>
  <c r="H92" i="13"/>
  <c r="G85" i="13"/>
  <c r="D68" i="13"/>
  <c r="E85" i="13"/>
  <c r="F85" i="13"/>
  <c r="C90" i="13"/>
  <c r="C83" i="13"/>
  <c r="F92" i="13"/>
  <c r="E92" i="13"/>
  <c r="D85" i="13"/>
  <c r="D92" i="13"/>
  <c r="D94" i="13"/>
  <c r="E94" i="13" s="1"/>
  <c r="C66" i="13"/>
  <c r="D61" i="13"/>
  <c r="C84" i="13"/>
  <c r="C91" i="13" s="1"/>
  <c r="E61" i="13"/>
  <c r="C60" i="13"/>
  <c r="C67" i="13" s="1"/>
  <c r="H44" i="13"/>
  <c r="C59" i="13"/>
  <c r="E68" i="13"/>
  <c r="D37" i="13"/>
  <c r="D70" i="13"/>
  <c r="E70" i="13" s="1"/>
  <c r="F44" i="13"/>
  <c r="J46" i="13"/>
  <c r="G37" i="13"/>
  <c r="I44" i="13"/>
  <c r="E37" i="13"/>
  <c r="G44" i="13"/>
  <c r="D44" i="13"/>
  <c r="E44" i="13"/>
  <c r="F37" i="13"/>
  <c r="D46" i="13"/>
  <c r="H37" i="13"/>
  <c r="I37" i="13"/>
  <c r="C42" i="13"/>
  <c r="C35" i="13"/>
  <c r="C36" i="13"/>
  <c r="C43" i="13" s="1"/>
  <c r="V117" i="7"/>
  <c r="E117" i="7"/>
  <c r="B117" i="7"/>
  <c r="E116" i="7"/>
  <c r="D116" i="7"/>
  <c r="D117" i="7" s="1"/>
  <c r="C116" i="7"/>
  <c r="C117" i="7" s="1"/>
  <c r="B116" i="7"/>
  <c r="B115" i="7"/>
  <c r="E111" i="7"/>
  <c r="D111" i="7"/>
  <c r="C111" i="7"/>
  <c r="B110" i="7"/>
  <c r="B109" i="7"/>
  <c r="B111" i="7" s="1"/>
  <c r="V108" i="7"/>
  <c r="K107" i="7"/>
  <c r="I107" i="7"/>
  <c r="H107" i="7"/>
  <c r="G107" i="7"/>
  <c r="F107" i="7"/>
  <c r="E107" i="7"/>
  <c r="D107" i="7"/>
  <c r="C107" i="7"/>
  <c r="L107" i="7" s="1"/>
  <c r="V100" i="7"/>
  <c r="E100" i="7"/>
  <c r="E99" i="7"/>
  <c r="D99" i="7"/>
  <c r="D100" i="7" s="1"/>
  <c r="C99" i="7"/>
  <c r="C100" i="7" s="1"/>
  <c r="B99" i="7"/>
  <c r="B98" i="7"/>
  <c r="B100" i="7" s="1"/>
  <c r="E94" i="7"/>
  <c r="D94" i="7"/>
  <c r="C94" i="7"/>
  <c r="B94" i="7"/>
  <c r="B93" i="7"/>
  <c r="B92" i="7"/>
  <c r="V91" i="7"/>
  <c r="K90" i="7"/>
  <c r="I90" i="7"/>
  <c r="H90" i="7"/>
  <c r="G90" i="7"/>
  <c r="F90" i="7"/>
  <c r="E90" i="7"/>
  <c r="D90" i="7"/>
  <c r="C90" i="7"/>
  <c r="V83" i="7"/>
  <c r="D83" i="7"/>
  <c r="C83" i="7"/>
  <c r="E82" i="7"/>
  <c r="E83" i="7" s="1"/>
  <c r="D82" i="7"/>
  <c r="C82" i="7"/>
  <c r="B81" i="7"/>
  <c r="E77" i="7"/>
  <c r="D77" i="7"/>
  <c r="C77" i="7"/>
  <c r="B76" i="7"/>
  <c r="B82" i="7" s="1"/>
  <c r="B75" i="7"/>
  <c r="V74" i="7"/>
  <c r="K73" i="7"/>
  <c r="I73" i="7"/>
  <c r="H73" i="7"/>
  <c r="G73" i="7"/>
  <c r="F73" i="7"/>
  <c r="C73" i="7"/>
  <c r="D73" i="7" s="1"/>
  <c r="V66" i="7"/>
  <c r="E66" i="7"/>
  <c r="G65" i="7"/>
  <c r="G66" i="7" s="1"/>
  <c r="F65" i="7"/>
  <c r="F66" i="7" s="1"/>
  <c r="E65" i="7"/>
  <c r="D65" i="7"/>
  <c r="D66" i="7" s="1"/>
  <c r="C65" i="7"/>
  <c r="C66" i="7" s="1"/>
  <c r="B64" i="7"/>
  <c r="G60" i="7"/>
  <c r="F60" i="7"/>
  <c r="E60" i="7"/>
  <c r="D60" i="7"/>
  <c r="C60" i="7"/>
  <c r="B59" i="7"/>
  <c r="B65" i="7" s="1"/>
  <c r="B58" i="7"/>
  <c r="V57" i="7"/>
  <c r="K56" i="7"/>
  <c r="I56" i="7"/>
  <c r="H56" i="7"/>
  <c r="C56" i="7"/>
  <c r="V49" i="7"/>
  <c r="D49" i="7"/>
  <c r="D48" i="7"/>
  <c r="C48" i="7"/>
  <c r="C49" i="7" s="1"/>
  <c r="B47" i="7"/>
  <c r="D43" i="7"/>
  <c r="C43" i="7"/>
  <c r="B42" i="7"/>
  <c r="B48" i="7" s="1"/>
  <c r="B41" i="7"/>
  <c r="B43" i="7" s="1"/>
  <c r="V40" i="7"/>
  <c r="K39" i="7"/>
  <c r="I39" i="7"/>
  <c r="H39" i="7"/>
  <c r="G39" i="7"/>
  <c r="F39" i="7"/>
  <c r="E39" i="7"/>
  <c r="D39" i="7"/>
  <c r="C39" i="7"/>
  <c r="L39" i="7" s="1"/>
  <c r="V32" i="7"/>
  <c r="I32" i="7"/>
  <c r="I31" i="7"/>
  <c r="H31" i="7"/>
  <c r="H32" i="7" s="1"/>
  <c r="G31" i="7"/>
  <c r="G32" i="7" s="1"/>
  <c r="F31" i="7"/>
  <c r="F32" i="7" s="1"/>
  <c r="E31" i="7"/>
  <c r="E32" i="7" s="1"/>
  <c r="D31" i="7"/>
  <c r="D32" i="7" s="1"/>
  <c r="C31" i="7"/>
  <c r="C32" i="7" s="1"/>
  <c r="B30" i="7"/>
  <c r="B32" i="7" s="1"/>
  <c r="I26" i="7"/>
  <c r="H26" i="7"/>
  <c r="G26" i="7"/>
  <c r="F26" i="7"/>
  <c r="E26" i="7"/>
  <c r="D26" i="7"/>
  <c r="C26" i="7"/>
  <c r="B26" i="7"/>
  <c r="B25" i="7"/>
  <c r="B31" i="7" s="1"/>
  <c r="B24" i="7"/>
  <c r="V23" i="7"/>
  <c r="K22" i="7"/>
  <c r="I22" i="7"/>
  <c r="D22" i="7"/>
  <c r="C22" i="7"/>
  <c r="T18" i="7"/>
  <c r="Q30" i="23" l="1"/>
  <c r="AB29" i="26"/>
  <c r="AB36" i="23"/>
  <c r="AB36" i="26"/>
  <c r="AB29" i="23"/>
  <c r="AD35" i="28"/>
  <c r="T46" i="28"/>
  <c r="S36" i="28"/>
  <c r="S35" i="28"/>
  <c r="S43" i="28"/>
  <c r="S42" i="28"/>
  <c r="S34" i="28"/>
  <c r="AE34" i="28" s="1"/>
  <c r="AD42" i="28"/>
  <c r="AC29" i="27"/>
  <c r="R36" i="27"/>
  <c r="S40" i="27"/>
  <c r="R28" i="27"/>
  <c r="AD28" i="27" s="1"/>
  <c r="R29" i="27"/>
  <c r="R37" i="27"/>
  <c r="R30" i="27"/>
  <c r="AC36" i="27"/>
  <c r="AC29" i="26"/>
  <c r="AC36" i="26"/>
  <c r="S40" i="26"/>
  <c r="R37" i="26"/>
  <c r="R36" i="26"/>
  <c r="R28" i="26"/>
  <c r="AD28" i="26" s="1"/>
  <c r="R30" i="26"/>
  <c r="R29" i="26"/>
  <c r="AC36" i="25"/>
  <c r="AC29" i="25"/>
  <c r="S40" i="25"/>
  <c r="R29" i="25"/>
  <c r="R36" i="25"/>
  <c r="R37" i="25"/>
  <c r="R28" i="25"/>
  <c r="AD28" i="25" s="1"/>
  <c r="R30" i="25"/>
  <c r="R40" i="24"/>
  <c r="Q29" i="24"/>
  <c r="Q30" i="24"/>
  <c r="Q37" i="24"/>
  <c r="Q36" i="24"/>
  <c r="Q28" i="24"/>
  <c r="AC28" i="24" s="1"/>
  <c r="AB36" i="24"/>
  <c r="AB29" i="24"/>
  <c r="AC36" i="23"/>
  <c r="AC29" i="23"/>
  <c r="S40" i="23"/>
  <c r="R36" i="23"/>
  <c r="R37" i="23"/>
  <c r="R28" i="23"/>
  <c r="AD28" i="23" s="1"/>
  <c r="R29" i="23"/>
  <c r="R30" i="23"/>
  <c r="AC36" i="22"/>
  <c r="S40" i="22"/>
  <c r="R37" i="22"/>
  <c r="R28" i="22"/>
  <c r="AD28" i="22" s="1"/>
  <c r="R29" i="22"/>
  <c r="R36" i="22"/>
  <c r="R30" i="22"/>
  <c r="AC29" i="22"/>
  <c r="AC36" i="21"/>
  <c r="AC29" i="21"/>
  <c r="R30" i="21"/>
  <c r="R29" i="21"/>
  <c r="R28" i="21"/>
  <c r="AD28" i="21" s="1"/>
  <c r="R36" i="21"/>
  <c r="S40" i="21"/>
  <c r="R37" i="21"/>
  <c r="AA29" i="20"/>
  <c r="P30" i="20"/>
  <c r="P37" i="20"/>
  <c r="P28" i="20"/>
  <c r="AB28" i="20" s="1"/>
  <c r="P36" i="20"/>
  <c r="Q40" i="20"/>
  <c r="P29" i="20"/>
  <c r="AA36" i="20"/>
  <c r="F166" i="13"/>
  <c r="O166" i="13" s="1"/>
  <c r="C140" i="13"/>
  <c r="C164" i="13"/>
  <c r="C157" i="13"/>
  <c r="F142" i="13"/>
  <c r="O142" i="13" s="1"/>
  <c r="C116" i="13"/>
  <c r="C133" i="13"/>
  <c r="C68" i="13"/>
  <c r="F118" i="13"/>
  <c r="O118" i="13" s="1"/>
  <c r="C109" i="13"/>
  <c r="C61" i="13"/>
  <c r="C92" i="13"/>
  <c r="C85" i="13"/>
  <c r="F94" i="13"/>
  <c r="O70" i="13"/>
  <c r="C37" i="13"/>
  <c r="C44" i="13"/>
  <c r="E46" i="13"/>
  <c r="F46" i="13" s="1"/>
  <c r="E22" i="7"/>
  <c r="L22" i="7" s="1"/>
  <c r="H22" i="7"/>
  <c r="G22" i="7"/>
  <c r="B49" i="7"/>
  <c r="F22" i="7"/>
  <c r="L47" i="7"/>
  <c r="L40" i="7"/>
  <c r="X40" i="7" s="1"/>
  <c r="L48" i="7"/>
  <c r="L42" i="7"/>
  <c r="L41" i="7"/>
  <c r="M39" i="7"/>
  <c r="L115" i="7"/>
  <c r="L110" i="7"/>
  <c r="L109" i="7"/>
  <c r="M107" i="7"/>
  <c r="L116" i="7"/>
  <c r="L108" i="7"/>
  <c r="X108" i="7" s="1"/>
  <c r="D56" i="7"/>
  <c r="L90" i="7"/>
  <c r="L73" i="7"/>
  <c r="B77" i="7"/>
  <c r="B83" i="7"/>
  <c r="E73" i="7"/>
  <c r="B60" i="7"/>
  <c r="B66" i="7"/>
  <c r="AE42" i="28" l="1"/>
  <c r="AE35" i="28"/>
  <c r="U46" i="28"/>
  <c r="T34" i="28"/>
  <c r="AF34" i="28" s="1"/>
  <c r="T43" i="28"/>
  <c r="T36" i="28"/>
  <c r="T35" i="28"/>
  <c r="T42" i="28"/>
  <c r="AB29" i="20"/>
  <c r="AD29" i="27"/>
  <c r="T40" i="27"/>
  <c r="Y1" i="27" s="1"/>
  <c r="S29" i="27"/>
  <c r="S37" i="27"/>
  <c r="S30" i="27"/>
  <c r="S36" i="27"/>
  <c r="S28" i="27"/>
  <c r="AE28" i="27" s="1"/>
  <c r="AD36" i="27"/>
  <c r="AD36" i="26"/>
  <c r="S30" i="26"/>
  <c r="S29" i="26"/>
  <c r="S37" i="26"/>
  <c r="S28" i="26"/>
  <c r="AE28" i="26" s="1"/>
  <c r="S36" i="26"/>
  <c r="T40" i="26"/>
  <c r="Y1" i="26" s="1"/>
  <c r="AD29" i="26"/>
  <c r="AD36" i="25"/>
  <c r="AD29" i="25"/>
  <c r="T40" i="25"/>
  <c r="S29" i="25"/>
  <c r="S36" i="25"/>
  <c r="S30" i="25"/>
  <c r="S28" i="25"/>
  <c r="AE28" i="25" s="1"/>
  <c r="S37" i="25"/>
  <c r="AC36" i="24"/>
  <c r="AC29" i="24"/>
  <c r="R30" i="24"/>
  <c r="R37" i="24"/>
  <c r="R28" i="24"/>
  <c r="AD28" i="24" s="1"/>
  <c r="S40" i="24"/>
  <c r="R36" i="24"/>
  <c r="R29" i="24"/>
  <c r="AD36" i="23"/>
  <c r="T40" i="23"/>
  <c r="K21" i="23" s="1"/>
  <c r="S36" i="23"/>
  <c r="S37" i="23"/>
  <c r="S29" i="23"/>
  <c r="S28" i="23"/>
  <c r="AE28" i="23" s="1"/>
  <c r="S30" i="23"/>
  <c r="AD29" i="23"/>
  <c r="T40" i="22"/>
  <c r="S28" i="22"/>
  <c r="AE28" i="22" s="1"/>
  <c r="S29" i="22"/>
  <c r="S36" i="22"/>
  <c r="S30" i="22"/>
  <c r="S37" i="22"/>
  <c r="AD36" i="22"/>
  <c r="AD29" i="22"/>
  <c r="S36" i="21"/>
  <c r="T40" i="21"/>
  <c r="S37" i="21"/>
  <c r="S30" i="21"/>
  <c r="S29" i="21"/>
  <c r="S28" i="21"/>
  <c r="AE28" i="21" s="1"/>
  <c r="AD36" i="21"/>
  <c r="AD29" i="21"/>
  <c r="Q30" i="20"/>
  <c r="Q29" i="20"/>
  <c r="AC29" i="20" s="1"/>
  <c r="Q36" i="20"/>
  <c r="R40" i="20"/>
  <c r="Q28" i="20"/>
  <c r="AC28" i="20" s="1"/>
  <c r="Q37" i="20"/>
  <c r="AB36" i="20"/>
  <c r="O156" i="13"/>
  <c r="O163" i="13"/>
  <c r="O154" i="13"/>
  <c r="AA154" i="13" s="1"/>
  <c r="P166" i="13"/>
  <c r="O155" i="13"/>
  <c r="O162" i="13"/>
  <c r="O132" i="13"/>
  <c r="O139" i="13"/>
  <c r="O130" i="13"/>
  <c r="AA130" i="13" s="1"/>
  <c r="O138" i="13"/>
  <c r="P142" i="13"/>
  <c r="O131" i="13"/>
  <c r="O114" i="13"/>
  <c r="P118" i="13"/>
  <c r="P108" i="13" s="1"/>
  <c r="O107" i="13"/>
  <c r="O106" i="13"/>
  <c r="AA106" i="13" s="1"/>
  <c r="O108" i="13"/>
  <c r="O115" i="13"/>
  <c r="G94" i="13"/>
  <c r="H94" i="13" s="1"/>
  <c r="O60" i="13"/>
  <c r="P70" i="13"/>
  <c r="O66" i="13"/>
  <c r="O59" i="13"/>
  <c r="O67" i="13"/>
  <c r="O58" i="13"/>
  <c r="AA58" i="13" s="1"/>
  <c r="G46" i="13"/>
  <c r="H46" i="13" s="1"/>
  <c r="I46" i="13" s="1"/>
  <c r="O46" i="13" s="1"/>
  <c r="L30" i="7"/>
  <c r="L25" i="7"/>
  <c r="L23" i="7"/>
  <c r="X23" i="7" s="1"/>
  <c r="L31" i="7"/>
  <c r="L24" i="7"/>
  <c r="M22" i="7"/>
  <c r="M40" i="7"/>
  <c r="Y40" i="7" s="1"/>
  <c r="M48" i="7"/>
  <c r="M42" i="7"/>
  <c r="M41" i="7"/>
  <c r="N39" i="7"/>
  <c r="M47" i="7"/>
  <c r="X47" i="7"/>
  <c r="L75" i="7"/>
  <c r="M73" i="7"/>
  <c r="L81" i="7"/>
  <c r="L74" i="7"/>
  <c r="X74" i="7" s="1"/>
  <c r="L76" i="7"/>
  <c r="L82" i="7"/>
  <c r="X41" i="7"/>
  <c r="X109" i="7"/>
  <c r="M109" i="7"/>
  <c r="N107" i="7"/>
  <c r="M116" i="7"/>
  <c r="M108" i="7"/>
  <c r="Y108" i="7" s="1"/>
  <c r="M115" i="7"/>
  <c r="M110" i="7"/>
  <c r="E56" i="7"/>
  <c r="L99" i="7"/>
  <c r="L91" i="7"/>
  <c r="X91" i="7" s="1"/>
  <c r="L98" i="7"/>
  <c r="L93" i="7"/>
  <c r="L92" i="7"/>
  <c r="M90" i="7"/>
  <c r="X115" i="7"/>
  <c r="X31" i="22" l="1"/>
  <c r="K21" i="22"/>
  <c r="K21" i="21"/>
  <c r="Y1" i="21"/>
  <c r="X31" i="26"/>
  <c r="Y1" i="23"/>
  <c r="Y1" i="22"/>
  <c r="X31" i="25"/>
  <c r="K21" i="25"/>
  <c r="Y1" i="25"/>
  <c r="U42" i="28"/>
  <c r="U36" i="28"/>
  <c r="U35" i="28"/>
  <c r="U43" i="28"/>
  <c r="U34" i="28"/>
  <c r="Y37" i="28"/>
  <c r="AF42" i="28"/>
  <c r="AF35" i="28"/>
  <c r="X31" i="21"/>
  <c r="AE36" i="27"/>
  <c r="AE29" i="27"/>
  <c r="T29" i="27"/>
  <c r="T36" i="27"/>
  <c r="T37" i="27"/>
  <c r="T28" i="27"/>
  <c r="AF28" i="27" s="1"/>
  <c r="T30" i="27"/>
  <c r="X31" i="27"/>
  <c r="AE29" i="26"/>
  <c r="T30" i="26"/>
  <c r="T29" i="26"/>
  <c r="T37" i="26"/>
  <c r="T28" i="26"/>
  <c r="AF28" i="26" s="1"/>
  <c r="J32" i="26" s="1"/>
  <c r="T36" i="26"/>
  <c r="M36" i="26" s="1"/>
  <c r="S38" i="26" s="1"/>
  <c r="AE36" i="26"/>
  <c r="AE36" i="25"/>
  <c r="AE29" i="25"/>
  <c r="T36" i="25"/>
  <c r="M36" i="25" s="1"/>
  <c r="S38" i="25" s="1"/>
  <c r="T30" i="25"/>
  <c r="T37" i="25"/>
  <c r="T28" i="25"/>
  <c r="AF28" i="25" s="1"/>
  <c r="T29" i="25"/>
  <c r="M29" i="25" s="1"/>
  <c r="AD29" i="24"/>
  <c r="AD36" i="24"/>
  <c r="S36" i="24"/>
  <c r="S37" i="24"/>
  <c r="S28" i="24"/>
  <c r="AE28" i="24" s="1"/>
  <c r="S30" i="24"/>
  <c r="T40" i="24"/>
  <c r="S29" i="24"/>
  <c r="AE29" i="23"/>
  <c r="AE36" i="23"/>
  <c r="T30" i="23"/>
  <c r="T37" i="23"/>
  <c r="T36" i="23"/>
  <c r="T29" i="23"/>
  <c r="T28" i="23"/>
  <c r="AF28" i="23" s="1"/>
  <c r="X31" i="23"/>
  <c r="AE36" i="22"/>
  <c r="AE29" i="22"/>
  <c r="T29" i="22"/>
  <c r="T36" i="22"/>
  <c r="T30" i="22"/>
  <c r="T37" i="22"/>
  <c r="T28" i="22"/>
  <c r="AF28" i="22" s="1"/>
  <c r="AE29" i="21"/>
  <c r="T37" i="21"/>
  <c r="T36" i="21"/>
  <c r="T30" i="21"/>
  <c r="T28" i="21"/>
  <c r="AF28" i="21" s="1"/>
  <c r="T29" i="21"/>
  <c r="AE36" i="21"/>
  <c r="R28" i="20"/>
  <c r="AD28" i="20" s="1"/>
  <c r="S40" i="20"/>
  <c r="R36" i="20"/>
  <c r="R30" i="20"/>
  <c r="R29" i="20"/>
  <c r="R37" i="20"/>
  <c r="AC36" i="20"/>
  <c r="AA162" i="13"/>
  <c r="AA155" i="13"/>
  <c r="P163" i="13"/>
  <c r="P154" i="13"/>
  <c r="AB154" i="13" s="1"/>
  <c r="Q166" i="13"/>
  <c r="P155" i="13"/>
  <c r="P156" i="13"/>
  <c r="P162" i="13"/>
  <c r="P106" i="13"/>
  <c r="AB106" i="13" s="1"/>
  <c r="P115" i="13"/>
  <c r="P114" i="13"/>
  <c r="AA131" i="13"/>
  <c r="AA107" i="13"/>
  <c r="AA138" i="13"/>
  <c r="P132" i="13"/>
  <c r="P139" i="13"/>
  <c r="P130" i="13"/>
  <c r="AB130" i="13" s="1"/>
  <c r="Q142" i="13"/>
  <c r="P131" i="13"/>
  <c r="P138" i="13"/>
  <c r="P107" i="13"/>
  <c r="AB107" i="13" s="1"/>
  <c r="Q118" i="13"/>
  <c r="AA114" i="13"/>
  <c r="O94" i="13"/>
  <c r="AA59" i="13"/>
  <c r="AA66" i="13"/>
  <c r="P66" i="13"/>
  <c r="P59" i="13"/>
  <c r="Q70" i="13"/>
  <c r="P60" i="13"/>
  <c r="P67" i="13"/>
  <c r="P58" i="13"/>
  <c r="AB58" i="13" s="1"/>
  <c r="O36" i="13"/>
  <c r="O35" i="13"/>
  <c r="O43" i="13"/>
  <c r="O34" i="13"/>
  <c r="AA34" i="13" s="1"/>
  <c r="O42" i="13"/>
  <c r="P46" i="13"/>
  <c r="G56" i="7"/>
  <c r="M81" i="7"/>
  <c r="M76" i="7"/>
  <c r="M74" i="7"/>
  <c r="Y74" i="7" s="1"/>
  <c r="M75" i="7"/>
  <c r="N73" i="7"/>
  <c r="M82" i="7"/>
  <c r="Y115" i="7"/>
  <c r="X75" i="7"/>
  <c r="M98" i="7"/>
  <c r="M93" i="7"/>
  <c r="M99" i="7"/>
  <c r="M91" i="7"/>
  <c r="Y91" i="7" s="1"/>
  <c r="M92" i="7"/>
  <c r="N90" i="7"/>
  <c r="X92" i="7"/>
  <c r="F56" i="7"/>
  <c r="X81" i="7"/>
  <c r="Y109" i="7"/>
  <c r="N48" i="7"/>
  <c r="N42" i="7"/>
  <c r="N41" i="7"/>
  <c r="O39" i="7"/>
  <c r="N47" i="7"/>
  <c r="N40" i="7"/>
  <c r="Z40" i="7" s="1"/>
  <c r="X24" i="7"/>
  <c r="X30" i="7"/>
  <c r="N116" i="7"/>
  <c r="N108" i="7"/>
  <c r="Z108" i="7" s="1"/>
  <c r="N115" i="7"/>
  <c r="N110" i="7"/>
  <c r="N109" i="7"/>
  <c r="O107" i="7"/>
  <c r="Y47" i="7"/>
  <c r="M24" i="7"/>
  <c r="N22" i="7"/>
  <c r="M31" i="7"/>
  <c r="M30" i="7"/>
  <c r="M25" i="7"/>
  <c r="M23" i="7"/>
  <c r="Y23" i="7" s="1"/>
  <c r="X98" i="7"/>
  <c r="Y41" i="7"/>
  <c r="K21" i="26" l="1"/>
  <c r="Y1" i="24"/>
  <c r="K21" i="24"/>
  <c r="AG34" i="28"/>
  <c r="L26" i="28"/>
  <c r="N43" i="28"/>
  <c r="AG35" i="28"/>
  <c r="N35" i="28"/>
  <c r="O37" i="28" s="1"/>
  <c r="AG42" i="28"/>
  <c r="N42" i="28"/>
  <c r="N36" i="28"/>
  <c r="M30" i="27"/>
  <c r="AF36" i="27"/>
  <c r="M36" i="27"/>
  <c r="M37" i="27"/>
  <c r="T39" i="27" s="1"/>
  <c r="AF29" i="27"/>
  <c r="M29" i="27"/>
  <c r="M37" i="26"/>
  <c r="T39" i="26" s="1"/>
  <c r="AF29" i="26"/>
  <c r="M29" i="26"/>
  <c r="N38" i="26"/>
  <c r="O38" i="26"/>
  <c r="P38" i="26"/>
  <c r="Q38" i="26"/>
  <c r="R38" i="26"/>
  <c r="M30" i="26"/>
  <c r="J39" i="26"/>
  <c r="AF36" i="26"/>
  <c r="T38" i="26"/>
  <c r="N31" i="25"/>
  <c r="O31" i="25"/>
  <c r="P31" i="25"/>
  <c r="Q31" i="25"/>
  <c r="R31" i="25"/>
  <c r="S31" i="25"/>
  <c r="M30" i="25"/>
  <c r="T32" i="25" s="1"/>
  <c r="AF36" i="25"/>
  <c r="T38" i="25"/>
  <c r="N38" i="25"/>
  <c r="O38" i="25"/>
  <c r="P38" i="25"/>
  <c r="Q38" i="25"/>
  <c r="R38" i="25"/>
  <c r="T31" i="25"/>
  <c r="AF29" i="25"/>
  <c r="M37" i="25"/>
  <c r="T39" i="25" s="1"/>
  <c r="AE36" i="24"/>
  <c r="AE29" i="24"/>
  <c r="T37" i="24"/>
  <c r="T28" i="24"/>
  <c r="AF28" i="24" s="1"/>
  <c r="T36" i="24"/>
  <c r="T29" i="24"/>
  <c r="T30" i="24"/>
  <c r="X31" i="24"/>
  <c r="AF29" i="23"/>
  <c r="M29" i="23"/>
  <c r="AF36" i="23"/>
  <c r="M36" i="23"/>
  <c r="T38" i="23" s="1"/>
  <c r="M37" i="23"/>
  <c r="M30" i="23"/>
  <c r="M37" i="22"/>
  <c r="T39" i="22" s="1"/>
  <c r="M30" i="22"/>
  <c r="T32" i="22" s="1"/>
  <c r="AF36" i="22"/>
  <c r="M36" i="22"/>
  <c r="T38" i="22" s="1"/>
  <c r="AF29" i="22"/>
  <c r="M29" i="22"/>
  <c r="T31" i="22" s="1"/>
  <c r="AF29" i="21"/>
  <c r="M29" i="21"/>
  <c r="M30" i="21"/>
  <c r="T32" i="21" s="1"/>
  <c r="AF36" i="21"/>
  <c r="M36" i="21"/>
  <c r="T38" i="21" s="1"/>
  <c r="M37" i="21"/>
  <c r="T39" i="21" s="1"/>
  <c r="AD29" i="20"/>
  <c r="AD36" i="20"/>
  <c r="S30" i="20"/>
  <c r="S37" i="20"/>
  <c r="S28" i="20"/>
  <c r="AE28" i="20" s="1"/>
  <c r="S36" i="20"/>
  <c r="T40" i="20"/>
  <c r="Y1" i="20" s="1"/>
  <c r="S29" i="20"/>
  <c r="AB114" i="13"/>
  <c r="Q114" i="13"/>
  <c r="Q106" i="13"/>
  <c r="AC106" i="13" s="1"/>
  <c r="R118" i="13"/>
  <c r="R107" i="13" s="1"/>
  <c r="AB162" i="13"/>
  <c r="AB155" i="13"/>
  <c r="R166" i="13"/>
  <c r="Q154" i="13"/>
  <c r="AC154" i="13" s="1"/>
  <c r="Q155" i="13"/>
  <c r="Q163" i="13"/>
  <c r="Q162" i="13"/>
  <c r="Q156" i="13"/>
  <c r="Q107" i="13"/>
  <c r="AB138" i="13"/>
  <c r="Q115" i="13"/>
  <c r="AB131" i="13"/>
  <c r="Q139" i="13"/>
  <c r="Q130" i="13"/>
  <c r="AC130" i="13" s="1"/>
  <c r="R142" i="13"/>
  <c r="Q131" i="13"/>
  <c r="Q138" i="13"/>
  <c r="Q132" i="13"/>
  <c r="Q108" i="13"/>
  <c r="O82" i="13"/>
  <c r="AA82" i="13" s="1"/>
  <c r="P94" i="13"/>
  <c r="O83" i="13"/>
  <c r="O90" i="13"/>
  <c r="O84" i="13"/>
  <c r="O91" i="13"/>
  <c r="AB59" i="13"/>
  <c r="AB66" i="13"/>
  <c r="R70" i="13"/>
  <c r="Q59" i="13"/>
  <c r="Q60" i="13"/>
  <c r="Q67" i="13"/>
  <c r="Q58" i="13"/>
  <c r="AC58" i="13" s="1"/>
  <c r="Q66" i="13"/>
  <c r="AA42" i="13"/>
  <c r="P43" i="13"/>
  <c r="P34" i="13"/>
  <c r="AB34" i="13" s="1"/>
  <c r="P42" i="13"/>
  <c r="P35" i="13"/>
  <c r="Q46" i="13"/>
  <c r="P36" i="13"/>
  <c r="AA35" i="13"/>
  <c r="Z115" i="7"/>
  <c r="N31" i="7"/>
  <c r="N30" i="7"/>
  <c r="N25" i="7"/>
  <c r="N24" i="7"/>
  <c r="O22" i="7"/>
  <c r="N23" i="7"/>
  <c r="Z23" i="7" s="1"/>
  <c r="Y24" i="7"/>
  <c r="Y75" i="7"/>
  <c r="N82" i="7"/>
  <c r="N74" i="7"/>
  <c r="Z74" i="7" s="1"/>
  <c r="N81" i="7"/>
  <c r="N76" i="7"/>
  <c r="N75" i="7"/>
  <c r="O73" i="7"/>
  <c r="Y98" i="7"/>
  <c r="Z47" i="7"/>
  <c r="O48" i="7"/>
  <c r="O42" i="7"/>
  <c r="O41" i="7"/>
  <c r="P39" i="7"/>
  <c r="O47" i="7"/>
  <c r="O40" i="7"/>
  <c r="AA40" i="7" s="1"/>
  <c r="Z109" i="7"/>
  <c r="Z41" i="7"/>
  <c r="N92" i="7"/>
  <c r="O90" i="7"/>
  <c r="N98" i="7"/>
  <c r="N93" i="7"/>
  <c r="N91" i="7"/>
  <c r="Z91" i="7" s="1"/>
  <c r="N99" i="7"/>
  <c r="O115" i="7"/>
  <c r="O110" i="7"/>
  <c r="O116" i="7"/>
  <c r="O108" i="7"/>
  <c r="AA108" i="7" s="1"/>
  <c r="O109" i="7"/>
  <c r="P107" i="7"/>
  <c r="Y81" i="7"/>
  <c r="Y30" i="7"/>
  <c r="L56" i="7"/>
  <c r="Y92" i="7"/>
  <c r="AF39" i="26" l="1"/>
  <c r="AF40" i="26" s="1"/>
  <c r="O38" i="28"/>
  <c r="AA39" i="28" s="1"/>
  <c r="Z35" i="28"/>
  <c r="AD36" i="28" s="1"/>
  <c r="P37" i="28"/>
  <c r="Q37" i="28"/>
  <c r="R37" i="28"/>
  <c r="S37" i="28"/>
  <c r="T37" i="28"/>
  <c r="U37" i="28"/>
  <c r="Z42" i="28"/>
  <c r="AF43" i="28" s="1"/>
  <c r="O44" i="28"/>
  <c r="P44" i="28"/>
  <c r="AA43" i="28"/>
  <c r="Q44" i="28"/>
  <c r="R44" i="28"/>
  <c r="S44" i="28"/>
  <c r="AE43" i="28"/>
  <c r="T44" i="28"/>
  <c r="J45" i="28"/>
  <c r="J38" i="28"/>
  <c r="AG43" i="28"/>
  <c r="AG44" i="28"/>
  <c r="U44" i="28"/>
  <c r="P38" i="28"/>
  <c r="AB38" i="28" s="1"/>
  <c r="AB39" i="28" s="1"/>
  <c r="Q38" i="28"/>
  <c r="AC38" i="28" s="1"/>
  <c r="AC39" i="28" s="1"/>
  <c r="R38" i="28"/>
  <c r="S38" i="28"/>
  <c r="T38" i="28"/>
  <c r="U38" i="28"/>
  <c r="AG38" i="28" s="1"/>
  <c r="AG39" i="28" s="1"/>
  <c r="O45" i="28"/>
  <c r="AA45" i="28" s="1"/>
  <c r="AA46" i="28" s="1"/>
  <c r="P45" i="28"/>
  <c r="AB45" i="28" s="1"/>
  <c r="AB46" i="28" s="1"/>
  <c r="Q45" i="28"/>
  <c r="AC45" i="28" s="1"/>
  <c r="AC46" i="28" s="1"/>
  <c r="R45" i="28"/>
  <c r="AC44" i="28"/>
  <c r="AD44" i="28"/>
  <c r="S45" i="28"/>
  <c r="T45" i="28"/>
  <c r="AF45" i="28" s="1"/>
  <c r="AF46" i="28" s="1"/>
  <c r="U45" i="28"/>
  <c r="AG45" i="28" s="1"/>
  <c r="AG46" i="28" s="1"/>
  <c r="Y36" i="27"/>
  <c r="AD37" i="27" s="1"/>
  <c r="N38" i="27"/>
  <c r="O38" i="27"/>
  <c r="P38" i="27"/>
  <c r="Q38" i="27"/>
  <c r="R38" i="27"/>
  <c r="S38" i="27"/>
  <c r="T38" i="27"/>
  <c r="AF39" i="27" s="1"/>
  <c r="AF40" i="27" s="1"/>
  <c r="Y29" i="27"/>
  <c r="Z30" i="27" s="1"/>
  <c r="N31" i="27"/>
  <c r="O31" i="27"/>
  <c r="P31" i="27"/>
  <c r="Q31" i="27"/>
  <c r="R31" i="27"/>
  <c r="S31" i="27"/>
  <c r="N32" i="27"/>
  <c r="O32" i="27"/>
  <c r="P32" i="27"/>
  <c r="Q32" i="27"/>
  <c r="R32" i="27"/>
  <c r="S32" i="27"/>
  <c r="N39" i="27"/>
  <c r="O39" i="27"/>
  <c r="P39" i="27"/>
  <c r="AB39" i="27" s="1"/>
  <c r="AB40" i="27" s="1"/>
  <c r="Q39" i="27"/>
  <c r="R39" i="27"/>
  <c r="S39" i="27"/>
  <c r="T32" i="27"/>
  <c r="T31" i="27"/>
  <c r="Y36" i="26"/>
  <c r="AA38" i="26" s="1"/>
  <c r="Y29" i="26"/>
  <c r="AE30" i="26" s="1"/>
  <c r="N31" i="26"/>
  <c r="O31" i="26"/>
  <c r="P31" i="26"/>
  <c r="Q31" i="26"/>
  <c r="R31" i="26"/>
  <c r="S31" i="26"/>
  <c r="T31" i="26"/>
  <c r="N32" i="26"/>
  <c r="O32" i="26"/>
  <c r="P32" i="26"/>
  <c r="Q32" i="26"/>
  <c r="R32" i="26"/>
  <c r="S32" i="26"/>
  <c r="N39" i="26"/>
  <c r="Z39" i="26" s="1"/>
  <c r="Z40" i="26" s="1"/>
  <c r="O39" i="26"/>
  <c r="AA39" i="26" s="1"/>
  <c r="AA40" i="26" s="1"/>
  <c r="P39" i="26"/>
  <c r="AB39" i="26" s="1"/>
  <c r="AB40" i="26" s="1"/>
  <c r="Q39" i="26"/>
  <c r="AC39" i="26" s="1"/>
  <c r="AC40" i="26" s="1"/>
  <c r="R39" i="26"/>
  <c r="AD39" i="26" s="1"/>
  <c r="AD40" i="26" s="1"/>
  <c r="S39" i="26"/>
  <c r="AE39" i="26" s="1"/>
  <c r="AE40" i="26" s="1"/>
  <c r="T32" i="26"/>
  <c r="AF39" i="22"/>
  <c r="AF40" i="22" s="1"/>
  <c r="AF39" i="25"/>
  <c r="AF40" i="25" s="1"/>
  <c r="AF39" i="21"/>
  <c r="AF40" i="21" s="1"/>
  <c r="N39" i="25"/>
  <c r="Z39" i="25" s="1"/>
  <c r="Z40" i="25" s="1"/>
  <c r="O39" i="25"/>
  <c r="AA39" i="25" s="1"/>
  <c r="AA40" i="25" s="1"/>
  <c r="P39" i="25"/>
  <c r="AB39" i="25" s="1"/>
  <c r="AB40" i="25" s="1"/>
  <c r="Q39" i="25"/>
  <c r="AC39" i="25" s="1"/>
  <c r="AC40" i="25" s="1"/>
  <c r="R39" i="25"/>
  <c r="AD39" i="25" s="1"/>
  <c r="AD40" i="25" s="1"/>
  <c r="S39" i="25"/>
  <c r="AE39" i="25" s="1"/>
  <c r="AE40" i="25" s="1"/>
  <c r="N32" i="25"/>
  <c r="Z32" i="25" s="1"/>
  <c r="Z33" i="25" s="1"/>
  <c r="O32" i="25"/>
  <c r="AA32" i="25" s="1"/>
  <c r="AA33" i="25" s="1"/>
  <c r="P32" i="25"/>
  <c r="AB32" i="25" s="1"/>
  <c r="AB33" i="25" s="1"/>
  <c r="Q32" i="25"/>
  <c r="AC32" i="25" s="1"/>
  <c r="AC33" i="25" s="1"/>
  <c r="R32" i="25"/>
  <c r="AD32" i="25" s="1"/>
  <c r="AD33" i="25" s="1"/>
  <c r="S32" i="25"/>
  <c r="AE32" i="25" s="1"/>
  <c r="AE33" i="25" s="1"/>
  <c r="Y36" i="25"/>
  <c r="AF37" i="25" s="1"/>
  <c r="AF32" i="25"/>
  <c r="AF33" i="25" s="1"/>
  <c r="Y29" i="25"/>
  <c r="AF30" i="25" s="1"/>
  <c r="AF29" i="24"/>
  <c r="M29" i="24"/>
  <c r="T31" i="24" s="1"/>
  <c r="AF36" i="24"/>
  <c r="M36" i="24"/>
  <c r="M30" i="24"/>
  <c r="M37" i="24"/>
  <c r="T32" i="23"/>
  <c r="N39" i="23"/>
  <c r="O39" i="23"/>
  <c r="P39" i="23"/>
  <c r="Q39" i="23"/>
  <c r="R39" i="23"/>
  <c r="S39" i="23"/>
  <c r="T39" i="23"/>
  <c r="AF39" i="23" s="1"/>
  <c r="AF40" i="23" s="1"/>
  <c r="Y29" i="23"/>
  <c r="AE30" i="23" s="1"/>
  <c r="N31" i="23"/>
  <c r="O31" i="23"/>
  <c r="P31" i="23"/>
  <c r="Q31" i="23"/>
  <c r="R31" i="23"/>
  <c r="S31" i="23"/>
  <c r="N32" i="23"/>
  <c r="O32" i="23"/>
  <c r="P32" i="23"/>
  <c r="Q32" i="23"/>
  <c r="R32" i="23"/>
  <c r="S32" i="23"/>
  <c r="Y36" i="23"/>
  <c r="AD38" i="23" s="1"/>
  <c r="N38" i="23"/>
  <c r="O38" i="23"/>
  <c r="P38" i="23"/>
  <c r="Q38" i="23"/>
  <c r="R38" i="23"/>
  <c r="S38" i="23"/>
  <c r="T31" i="23"/>
  <c r="N39" i="22"/>
  <c r="O39" i="22"/>
  <c r="P39" i="22"/>
  <c r="Q39" i="22"/>
  <c r="R39" i="22"/>
  <c r="S39" i="22"/>
  <c r="AF32" i="22"/>
  <c r="AF33" i="22" s="1"/>
  <c r="Y29" i="22"/>
  <c r="AB31" i="22" s="1"/>
  <c r="N31" i="22"/>
  <c r="O31" i="22"/>
  <c r="P31" i="22"/>
  <c r="Q31" i="22"/>
  <c r="R31" i="22"/>
  <c r="S31" i="22"/>
  <c r="Y36" i="22"/>
  <c r="AF37" i="22" s="1"/>
  <c r="N38" i="22"/>
  <c r="O38" i="22"/>
  <c r="P38" i="22"/>
  <c r="Q38" i="22"/>
  <c r="R38" i="22"/>
  <c r="S38" i="22"/>
  <c r="N32" i="22"/>
  <c r="O32" i="22"/>
  <c r="P32" i="22"/>
  <c r="Q32" i="22"/>
  <c r="R32" i="22"/>
  <c r="S32" i="22"/>
  <c r="N32" i="21"/>
  <c r="O32" i="21"/>
  <c r="P32" i="21"/>
  <c r="Q32" i="21"/>
  <c r="R32" i="21"/>
  <c r="S32" i="21"/>
  <c r="Y29" i="21"/>
  <c r="AE31" i="21" s="1"/>
  <c r="N31" i="21"/>
  <c r="O31" i="21"/>
  <c r="P31" i="21"/>
  <c r="Q31" i="21"/>
  <c r="R31" i="21"/>
  <c r="S31" i="21"/>
  <c r="T31" i="21"/>
  <c r="AF32" i="21" s="1"/>
  <c r="AF33" i="21" s="1"/>
  <c r="N39" i="21"/>
  <c r="O39" i="21"/>
  <c r="P39" i="21"/>
  <c r="Q39" i="21"/>
  <c r="R39" i="21"/>
  <c r="S39" i="21"/>
  <c r="Y36" i="21"/>
  <c r="AE38" i="21" s="1"/>
  <c r="N38" i="21"/>
  <c r="O38" i="21"/>
  <c r="P38" i="21"/>
  <c r="Q38" i="21"/>
  <c r="R38" i="21"/>
  <c r="S38" i="21"/>
  <c r="T28" i="20"/>
  <c r="T29" i="20"/>
  <c r="T30" i="20"/>
  <c r="M30" i="20" s="1"/>
  <c r="T32" i="20" s="1"/>
  <c r="T37" i="20"/>
  <c r="M37" i="20" s="1"/>
  <c r="P39" i="20" s="1"/>
  <c r="T36" i="20"/>
  <c r="M36" i="20" s="1"/>
  <c r="AE36" i="20"/>
  <c r="AE29" i="20"/>
  <c r="X31" i="20"/>
  <c r="R106" i="13"/>
  <c r="AD106" i="13" s="1"/>
  <c r="AC114" i="13"/>
  <c r="R115" i="13"/>
  <c r="S118" i="13"/>
  <c r="S106" i="13" s="1"/>
  <c r="AE106" i="13" s="1"/>
  <c r="R108" i="13"/>
  <c r="AD107" i="13" s="1"/>
  <c r="R114" i="13"/>
  <c r="AC107" i="13"/>
  <c r="AC162" i="13"/>
  <c r="S166" i="13"/>
  <c r="R155" i="13"/>
  <c r="R162" i="13"/>
  <c r="R154" i="13"/>
  <c r="AD154" i="13" s="1"/>
  <c r="R163" i="13"/>
  <c r="R156" i="13"/>
  <c r="AC155" i="13"/>
  <c r="AC138" i="13"/>
  <c r="S142" i="13"/>
  <c r="R131" i="13"/>
  <c r="R139" i="13"/>
  <c r="R138" i="13"/>
  <c r="R130" i="13"/>
  <c r="AD130" i="13" s="1"/>
  <c r="R132" i="13"/>
  <c r="AC131" i="13"/>
  <c r="AA83" i="13"/>
  <c r="AA90" i="13"/>
  <c r="P90" i="13"/>
  <c r="Q94" i="13"/>
  <c r="P84" i="13"/>
  <c r="P83" i="13"/>
  <c r="P91" i="13"/>
  <c r="P82" i="13"/>
  <c r="AB82" i="13" s="1"/>
  <c r="AC59" i="13"/>
  <c r="AC66" i="13"/>
  <c r="R59" i="13"/>
  <c r="R67" i="13"/>
  <c r="R60" i="13"/>
  <c r="S70" i="13"/>
  <c r="R58" i="13"/>
  <c r="AD58" i="13" s="1"/>
  <c r="R66" i="13"/>
  <c r="AB42" i="13"/>
  <c r="AB35" i="13"/>
  <c r="Q42" i="13"/>
  <c r="R46" i="13"/>
  <c r="Q35" i="13"/>
  <c r="Q34" i="13"/>
  <c r="AC34" i="13" s="1"/>
  <c r="Q36" i="13"/>
  <c r="Q43" i="13"/>
  <c r="L64" i="7"/>
  <c r="L65" i="7"/>
  <c r="L57" i="7"/>
  <c r="X57" i="7" s="1"/>
  <c r="L59" i="7"/>
  <c r="L58" i="7"/>
  <c r="M56" i="7"/>
  <c r="AA41" i="7"/>
  <c r="AA115" i="7"/>
  <c r="Z98" i="7"/>
  <c r="O81" i="7"/>
  <c r="O76" i="7"/>
  <c r="O75" i="7"/>
  <c r="P73" i="7"/>
  <c r="O82" i="7"/>
  <c r="O74" i="7"/>
  <c r="AA74" i="7" s="1"/>
  <c r="O23" i="7"/>
  <c r="AA23" i="7" s="1"/>
  <c r="O31" i="7"/>
  <c r="O30" i="7"/>
  <c r="O25" i="7"/>
  <c r="O24" i="7"/>
  <c r="P22" i="7"/>
  <c r="O98" i="7"/>
  <c r="O93" i="7"/>
  <c r="O92" i="7"/>
  <c r="O91" i="7"/>
  <c r="AA91" i="7" s="1"/>
  <c r="P90" i="7"/>
  <c r="O99" i="7"/>
  <c r="Z92" i="7"/>
  <c r="Z75" i="7"/>
  <c r="Z24" i="7"/>
  <c r="P109" i="7"/>
  <c r="Q107" i="7"/>
  <c r="P116" i="7"/>
  <c r="P115" i="7"/>
  <c r="P110" i="7"/>
  <c r="P108" i="7"/>
  <c r="AB108" i="7" s="1"/>
  <c r="AA109" i="7"/>
  <c r="AA47" i="7"/>
  <c r="P48" i="7"/>
  <c r="P42" i="7"/>
  <c r="P41" i="7"/>
  <c r="Q39" i="7"/>
  <c r="P47" i="7"/>
  <c r="P40" i="7"/>
  <c r="AB40" i="7" s="1"/>
  <c r="Z81" i="7"/>
  <c r="Z30" i="7"/>
  <c r="Z32" i="26" l="1"/>
  <c r="Z33" i="26" s="1"/>
  <c r="AD31" i="26"/>
  <c r="AF38" i="27"/>
  <c r="AD38" i="27"/>
  <c r="AC38" i="27"/>
  <c r="AC38" i="26"/>
  <c r="AE31" i="27"/>
  <c r="AB38" i="26"/>
  <c r="AE39" i="27"/>
  <c r="AE40" i="27" s="1"/>
  <c r="Z38" i="26"/>
  <c r="AC32" i="27"/>
  <c r="AC33" i="27" s="1"/>
  <c r="AD38" i="26"/>
  <c r="AE32" i="26"/>
  <c r="AE33" i="26" s="1"/>
  <c r="Z39" i="27"/>
  <c r="Z40" i="27" s="1"/>
  <c r="AF31" i="27"/>
  <c r="AB31" i="27"/>
  <c r="AA32" i="26"/>
  <c r="AA33" i="26" s="1"/>
  <c r="Z30" i="26"/>
  <c r="AA39" i="27"/>
  <c r="AA40" i="27" s="1"/>
  <c r="S39" i="20"/>
  <c r="O39" i="20"/>
  <c r="AF38" i="26"/>
  <c r="AC31" i="26"/>
  <c r="AF37" i="26"/>
  <c r="AF32" i="26"/>
  <c r="AF33" i="26" s="1"/>
  <c r="AC32" i="26"/>
  <c r="AC33" i="26" s="1"/>
  <c r="AE38" i="27"/>
  <c r="Z37" i="27"/>
  <c r="AB32" i="26"/>
  <c r="AB33" i="26" s="1"/>
  <c r="AA31" i="26"/>
  <c r="AC30" i="26"/>
  <c r="Z31" i="26"/>
  <c r="AA31" i="27"/>
  <c r="AD30" i="26"/>
  <c r="H32" i="26" s="1"/>
  <c r="Z38" i="27"/>
  <c r="S32" i="20"/>
  <c r="Q32" i="20"/>
  <c r="AE32" i="27"/>
  <c r="AE33" i="27" s="1"/>
  <c r="AD39" i="27"/>
  <c r="AD40" i="27" s="1"/>
  <c r="AD31" i="27"/>
  <c r="Z31" i="27"/>
  <c r="D32" i="27" s="1"/>
  <c r="AB30" i="27"/>
  <c r="AA32" i="27"/>
  <c r="AA33" i="27" s="1"/>
  <c r="AE30" i="27"/>
  <c r="AD32" i="27"/>
  <c r="AD33" i="27" s="1"/>
  <c r="Z32" i="27"/>
  <c r="Z33" i="27" s="1"/>
  <c r="AC30" i="27"/>
  <c r="AC31" i="27"/>
  <c r="AF30" i="27"/>
  <c r="AA30" i="27"/>
  <c r="AD30" i="27"/>
  <c r="AC37" i="27"/>
  <c r="AB38" i="27"/>
  <c r="AB37" i="27"/>
  <c r="AE37" i="27"/>
  <c r="AA38" i="27"/>
  <c r="AF37" i="27"/>
  <c r="AA37" i="27"/>
  <c r="AE45" i="28"/>
  <c r="AE46" i="28" s="1"/>
  <c r="AF38" i="28"/>
  <c r="AF39" i="28" s="1"/>
  <c r="AD45" i="28"/>
  <c r="AD46" i="28" s="1"/>
  <c r="AC37" i="28"/>
  <c r="AB37" i="28"/>
  <c r="AD43" i="28"/>
  <c r="G45" i="28" s="1"/>
  <c r="AC36" i="28"/>
  <c r="F38" i="28" s="1"/>
  <c r="AB36" i="28"/>
  <c r="E38" i="28" s="1"/>
  <c r="AE37" i="28"/>
  <c r="AC43" i="28"/>
  <c r="F45" i="28" s="1"/>
  <c r="AD37" i="28"/>
  <c r="AF37" i="28"/>
  <c r="G38" i="28" s="1"/>
  <c r="AE38" i="28"/>
  <c r="AE39" i="28" s="1"/>
  <c r="AF36" i="28"/>
  <c r="AG37" i="28"/>
  <c r="AE36" i="28"/>
  <c r="AF44" i="28"/>
  <c r="I45" i="28" s="1"/>
  <c r="AB44" i="28"/>
  <c r="AE44" i="28"/>
  <c r="H45" i="28" s="1"/>
  <c r="AA44" i="28"/>
  <c r="D45" i="28" s="1"/>
  <c r="AD38" i="28"/>
  <c r="AD39" i="28" s="1"/>
  <c r="AG36" i="28"/>
  <c r="AB43" i="28"/>
  <c r="W42" i="28" s="1"/>
  <c r="R32" i="20"/>
  <c r="O32" i="20"/>
  <c r="AC39" i="27"/>
  <c r="AC40" i="27" s="1"/>
  <c r="AF32" i="27"/>
  <c r="AF33" i="27" s="1"/>
  <c r="AB32" i="27"/>
  <c r="AB33" i="27" s="1"/>
  <c r="AA30" i="26"/>
  <c r="AD32" i="26"/>
  <c r="AD33" i="26" s="1"/>
  <c r="AF31" i="26"/>
  <c r="AB30" i="26"/>
  <c r="AE31" i="26"/>
  <c r="AB31" i="26"/>
  <c r="AF30" i="26"/>
  <c r="AD37" i="26"/>
  <c r="H39" i="26" s="1"/>
  <c r="AE37" i="26"/>
  <c r="Z37" i="26"/>
  <c r="AA37" i="26"/>
  <c r="E39" i="26" s="1"/>
  <c r="AB37" i="26"/>
  <c r="AE38" i="26"/>
  <c r="AC37" i="26"/>
  <c r="AC32" i="22"/>
  <c r="AC33" i="22" s="1"/>
  <c r="AA37" i="22"/>
  <c r="AC38" i="22"/>
  <c r="AB38" i="22"/>
  <c r="R39" i="20"/>
  <c r="Q39" i="20"/>
  <c r="AA39" i="21"/>
  <c r="AA40" i="21" s="1"/>
  <c r="AF30" i="21"/>
  <c r="AF31" i="21"/>
  <c r="AE30" i="21"/>
  <c r="AD39" i="21"/>
  <c r="AD40" i="21" s="1"/>
  <c r="AA30" i="21"/>
  <c r="AB37" i="21"/>
  <c r="AE37" i="21"/>
  <c r="AC32" i="21"/>
  <c r="AC33" i="21" s="1"/>
  <c r="AE32" i="23"/>
  <c r="AE33" i="23" s="1"/>
  <c r="AF30" i="23"/>
  <c r="AE31" i="23"/>
  <c r="AA31" i="23"/>
  <c r="Z38" i="21"/>
  <c r="Z30" i="21"/>
  <c r="AB32" i="22"/>
  <c r="AB33" i="22" s="1"/>
  <c r="AA32" i="23"/>
  <c r="AA33" i="23" s="1"/>
  <c r="Z31" i="25"/>
  <c r="AF38" i="25"/>
  <c r="Z31" i="22"/>
  <c r="Z31" i="23"/>
  <c r="Z38" i="25"/>
  <c r="AD31" i="23"/>
  <c r="AF31" i="22"/>
  <c r="AD31" i="25"/>
  <c r="AC37" i="21"/>
  <c r="AE39" i="21"/>
  <c r="AE40" i="21" s="1"/>
  <c r="AB30" i="21"/>
  <c r="AD38" i="21"/>
  <c r="AD31" i="22"/>
  <c r="AF38" i="23"/>
  <c r="Z39" i="23"/>
  <c r="Z40" i="23" s="1"/>
  <c r="AC32" i="23"/>
  <c r="AC33" i="23" s="1"/>
  <c r="AD38" i="25"/>
  <c r="AA31" i="25"/>
  <c r="AC37" i="25"/>
  <c r="Z37" i="25"/>
  <c r="AE37" i="25"/>
  <c r="AA37" i="25"/>
  <c r="AD37" i="25"/>
  <c r="AB37" i="25"/>
  <c r="AC38" i="25"/>
  <c r="AC31" i="25"/>
  <c r="AB38" i="25"/>
  <c r="AB31" i="25"/>
  <c r="AE38" i="25"/>
  <c r="AE31" i="25"/>
  <c r="AE30" i="25"/>
  <c r="AC30" i="25"/>
  <c r="Z30" i="25"/>
  <c r="AD30" i="25"/>
  <c r="AA30" i="25"/>
  <c r="AB30" i="25"/>
  <c r="AF31" i="25"/>
  <c r="AA38" i="25"/>
  <c r="N39" i="24"/>
  <c r="O39" i="24"/>
  <c r="P39" i="24"/>
  <c r="Q39" i="24"/>
  <c r="R39" i="24"/>
  <c r="S39" i="24"/>
  <c r="N32" i="24"/>
  <c r="O32" i="24"/>
  <c r="P32" i="24"/>
  <c r="Q32" i="24"/>
  <c r="R32" i="24"/>
  <c r="S32" i="24"/>
  <c r="T39" i="24"/>
  <c r="T32" i="24"/>
  <c r="AF32" i="24" s="1"/>
  <c r="AF33" i="24" s="1"/>
  <c r="Y36" i="24"/>
  <c r="AA38" i="24" s="1"/>
  <c r="N38" i="24"/>
  <c r="O38" i="24"/>
  <c r="P38" i="24"/>
  <c r="Q38" i="24"/>
  <c r="R38" i="24"/>
  <c r="S38" i="24"/>
  <c r="Y29" i="24"/>
  <c r="AE30" i="24" s="1"/>
  <c r="N31" i="24"/>
  <c r="O31" i="24"/>
  <c r="P31" i="24"/>
  <c r="Q31" i="24"/>
  <c r="R31" i="24"/>
  <c r="S31" i="24"/>
  <c r="T38" i="24"/>
  <c r="AE37" i="23"/>
  <c r="AA30" i="23"/>
  <c r="E32" i="23" s="1"/>
  <c r="AD39" i="23"/>
  <c r="AD40" i="23" s="1"/>
  <c r="AF37" i="23"/>
  <c r="AE38" i="23"/>
  <c r="AB37" i="23"/>
  <c r="AC31" i="23"/>
  <c r="Z32" i="23"/>
  <c r="Z33" i="23" s="1"/>
  <c r="AD30" i="23"/>
  <c r="AB38" i="23"/>
  <c r="AA37" i="23"/>
  <c r="AD32" i="23"/>
  <c r="AD33" i="23" s="1"/>
  <c r="Z30" i="23"/>
  <c r="AC39" i="23"/>
  <c r="AC40" i="23" s="1"/>
  <c r="AF32" i="23"/>
  <c r="AF33" i="23" s="1"/>
  <c r="AC38" i="23"/>
  <c r="AB31" i="23"/>
  <c r="AC30" i="23"/>
  <c r="AB39" i="23"/>
  <c r="AB40" i="23" s="1"/>
  <c r="AA38" i="23"/>
  <c r="Z37" i="23"/>
  <c r="AD37" i="23"/>
  <c r="AF31" i="23"/>
  <c r="AB32" i="23"/>
  <c r="AB33" i="23" s="1"/>
  <c r="AE39" i="23"/>
  <c r="AE40" i="23" s="1"/>
  <c r="Z38" i="23"/>
  <c r="AC37" i="23"/>
  <c r="AB30" i="23"/>
  <c r="AA39" i="23"/>
  <c r="AA40" i="23" s="1"/>
  <c r="AD32" i="22"/>
  <c r="AD33" i="22" s="1"/>
  <c r="AF30" i="22"/>
  <c r="AC31" i="22"/>
  <c r="AD37" i="22"/>
  <c r="AB30" i="22"/>
  <c r="G32" i="22" s="1"/>
  <c r="AB39" i="22"/>
  <c r="AB40" i="22" s="1"/>
  <c r="AC30" i="22"/>
  <c r="Z37" i="22"/>
  <c r="AA38" i="22"/>
  <c r="AC39" i="22"/>
  <c r="AC40" i="22" s="1"/>
  <c r="AC37" i="22"/>
  <c r="AE39" i="22"/>
  <c r="AE40" i="22" s="1"/>
  <c r="Z38" i="22"/>
  <c r="AA32" i="22"/>
  <c r="AA33" i="22" s="1"/>
  <c r="Z32" i="22"/>
  <c r="Z33" i="22" s="1"/>
  <c r="AE31" i="22"/>
  <c r="AE30" i="22"/>
  <c r="AE37" i="22"/>
  <c r="AE38" i="22"/>
  <c r="AA30" i="22"/>
  <c r="AD38" i="22"/>
  <c r="AA39" i="22"/>
  <c r="AA40" i="22" s="1"/>
  <c r="AF38" i="22"/>
  <c r="AA31" i="22"/>
  <c r="AB37" i="22"/>
  <c r="AD30" i="22"/>
  <c r="Z30" i="22"/>
  <c r="D32" i="22" s="1"/>
  <c r="AD39" i="22"/>
  <c r="AD40" i="22" s="1"/>
  <c r="Z39" i="22"/>
  <c r="Z40" i="22" s="1"/>
  <c r="AE32" i="22"/>
  <c r="AE33" i="22" s="1"/>
  <c r="AB32" i="21"/>
  <c r="AB33" i="21" s="1"/>
  <c r="AF38" i="21"/>
  <c r="AA37" i="21"/>
  <c r="AC38" i="21"/>
  <c r="Z39" i="21"/>
  <c r="Z40" i="21" s="1"/>
  <c r="AD30" i="21"/>
  <c r="AA31" i="21"/>
  <c r="AF37" i="21"/>
  <c r="AD31" i="21"/>
  <c r="Z31" i="21"/>
  <c r="D32" i="21" s="1"/>
  <c r="AB38" i="21"/>
  <c r="AC30" i="21"/>
  <c r="AE32" i="21"/>
  <c r="AE33" i="21" s="1"/>
  <c r="AA32" i="21"/>
  <c r="AA33" i="21" s="1"/>
  <c r="AD37" i="21"/>
  <c r="Z37" i="21"/>
  <c r="AC39" i="21"/>
  <c r="AC40" i="21" s="1"/>
  <c r="AD32" i="21"/>
  <c r="AD33" i="21" s="1"/>
  <c r="Z32" i="21"/>
  <c r="Z33" i="21" s="1"/>
  <c r="AB39" i="21"/>
  <c r="AB40" i="21" s="1"/>
  <c r="AC31" i="21"/>
  <c r="AA38" i="21"/>
  <c r="AB31" i="21"/>
  <c r="N39" i="20"/>
  <c r="T39" i="20"/>
  <c r="N32" i="20"/>
  <c r="P38" i="20"/>
  <c r="AB39" i="20" s="1"/>
  <c r="AB40" i="20" s="1"/>
  <c r="Q38" i="20"/>
  <c r="R38" i="20"/>
  <c r="N38" i="20"/>
  <c r="S38" i="20"/>
  <c r="AE39" i="20" s="1"/>
  <c r="AE40" i="20" s="1"/>
  <c r="O38" i="20"/>
  <c r="P32" i="20"/>
  <c r="T38" i="20"/>
  <c r="AF36" i="20"/>
  <c r="Y36" i="20"/>
  <c r="AF29" i="20"/>
  <c r="M29" i="20"/>
  <c r="AF28" i="20"/>
  <c r="K21" i="20"/>
  <c r="AD114" i="13"/>
  <c r="T118" i="13"/>
  <c r="T106" i="13" s="1"/>
  <c r="AF106" i="13" s="1"/>
  <c r="S115" i="13"/>
  <c r="S108" i="13"/>
  <c r="S114" i="13"/>
  <c r="S107" i="13"/>
  <c r="AD162" i="13"/>
  <c r="AD155" i="13"/>
  <c r="T166" i="13"/>
  <c r="S155" i="13"/>
  <c r="S162" i="13"/>
  <c r="S156" i="13"/>
  <c r="S163" i="13"/>
  <c r="S154" i="13"/>
  <c r="AE154" i="13" s="1"/>
  <c r="S131" i="13"/>
  <c r="T142" i="13"/>
  <c r="S138" i="13"/>
  <c r="S132" i="13"/>
  <c r="S139" i="13"/>
  <c r="S130" i="13"/>
  <c r="AE130" i="13" s="1"/>
  <c r="AD138" i="13"/>
  <c r="AD131" i="13"/>
  <c r="AB83" i="13"/>
  <c r="Q91" i="13"/>
  <c r="Q83" i="13"/>
  <c r="R94" i="13"/>
  <c r="Q90" i="13"/>
  <c r="Q82" i="13"/>
  <c r="AC82" i="13" s="1"/>
  <c r="Q84" i="13"/>
  <c r="AB90" i="13"/>
  <c r="AD66" i="13"/>
  <c r="AD59" i="13"/>
  <c r="S67" i="13"/>
  <c r="T70" i="13"/>
  <c r="S59" i="13"/>
  <c r="S58" i="13"/>
  <c r="AE58" i="13" s="1"/>
  <c r="S60" i="13"/>
  <c r="S66" i="13"/>
  <c r="AC42" i="13"/>
  <c r="AC35" i="13"/>
  <c r="R34" i="13"/>
  <c r="AD34" i="13" s="1"/>
  <c r="S46" i="13"/>
  <c r="R36" i="13"/>
  <c r="R35" i="13"/>
  <c r="R43" i="13"/>
  <c r="R42" i="13"/>
  <c r="AB47" i="7"/>
  <c r="P99" i="7"/>
  <c r="P91" i="7"/>
  <c r="AB91" i="7" s="1"/>
  <c r="P98" i="7"/>
  <c r="P93" i="7"/>
  <c r="P92" i="7"/>
  <c r="Q90" i="7"/>
  <c r="AA30" i="7"/>
  <c r="AA75" i="7"/>
  <c r="M65" i="7"/>
  <c r="M59" i="7"/>
  <c r="M58" i="7"/>
  <c r="N56" i="7"/>
  <c r="M64" i="7"/>
  <c r="M57" i="7"/>
  <c r="Y57" i="7" s="1"/>
  <c r="X64" i="7"/>
  <c r="Q42" i="7"/>
  <c r="Q41" i="7"/>
  <c r="R39" i="7"/>
  <c r="Q47" i="7"/>
  <c r="Q40" i="7"/>
  <c r="AC40" i="7" s="1"/>
  <c r="Q48" i="7"/>
  <c r="Q115" i="7"/>
  <c r="Q110" i="7"/>
  <c r="Q109" i="7"/>
  <c r="Q108" i="7"/>
  <c r="AC108" i="7" s="1"/>
  <c r="R107" i="7"/>
  <c r="Q116" i="7"/>
  <c r="X58" i="7"/>
  <c r="AB41" i="7"/>
  <c r="AB109" i="7"/>
  <c r="AA92" i="7"/>
  <c r="AA81" i="7"/>
  <c r="AA98" i="7"/>
  <c r="P31" i="7"/>
  <c r="P30" i="7"/>
  <c r="P25" i="7"/>
  <c r="P24" i="7"/>
  <c r="Q22" i="7"/>
  <c r="P23" i="7"/>
  <c r="AB23" i="7" s="1"/>
  <c r="AA24" i="7"/>
  <c r="AB115" i="7"/>
  <c r="P81" i="7"/>
  <c r="P76" i="7"/>
  <c r="P75" i="7"/>
  <c r="Q73" i="7"/>
  <c r="P82" i="7"/>
  <c r="P74" i="7"/>
  <c r="AB74" i="7" s="1"/>
  <c r="D39" i="22" l="1"/>
  <c r="F39" i="26"/>
  <c r="G39" i="26"/>
  <c r="AA39" i="20"/>
  <c r="AA40" i="20" s="1"/>
  <c r="E32" i="26"/>
  <c r="E32" i="27"/>
  <c r="D39" i="27"/>
  <c r="V36" i="27"/>
  <c r="AD39" i="20"/>
  <c r="AD40" i="20" s="1"/>
  <c r="D32" i="26"/>
  <c r="G32" i="26"/>
  <c r="AF39" i="20"/>
  <c r="AF40" i="20" s="1"/>
  <c r="I39" i="26"/>
  <c r="Z39" i="20"/>
  <c r="Z40" i="20" s="1"/>
  <c r="X40" i="27"/>
  <c r="C39" i="27" s="1"/>
  <c r="X33" i="26"/>
  <c r="C32" i="26" s="1"/>
  <c r="X33" i="27"/>
  <c r="C32" i="27" s="1"/>
  <c r="F32" i="26"/>
  <c r="E39" i="27"/>
  <c r="V28" i="27"/>
  <c r="V30" i="27"/>
  <c r="V37" i="27"/>
  <c r="Y46" i="28"/>
  <c r="E45" i="28"/>
  <c r="W43" i="28"/>
  <c r="I38" i="28"/>
  <c r="W36" i="28"/>
  <c r="W34" i="28"/>
  <c r="D38" i="28"/>
  <c r="AC39" i="20"/>
  <c r="AC40" i="20" s="1"/>
  <c r="V37" i="26"/>
  <c r="V36" i="26"/>
  <c r="D39" i="26"/>
  <c r="X40" i="26"/>
  <c r="C39" i="26" s="1"/>
  <c r="I32" i="26"/>
  <c r="V28" i="26"/>
  <c r="V30" i="26"/>
  <c r="V30" i="21"/>
  <c r="AB37" i="24"/>
  <c r="F39" i="25"/>
  <c r="F32" i="23"/>
  <c r="AC37" i="24"/>
  <c r="AE31" i="24"/>
  <c r="H39" i="22"/>
  <c r="E32" i="25"/>
  <c r="AD31" i="24"/>
  <c r="X33" i="21"/>
  <c r="C32" i="21" s="1"/>
  <c r="E32" i="21"/>
  <c r="AC30" i="24"/>
  <c r="AF38" i="24"/>
  <c r="AB38" i="24"/>
  <c r="F39" i="22"/>
  <c r="AF31" i="24"/>
  <c r="AB30" i="24"/>
  <c r="G39" i="22"/>
  <c r="AA32" i="24"/>
  <c r="AA33" i="24" s="1"/>
  <c r="V36" i="25"/>
  <c r="V37" i="25"/>
  <c r="D39" i="25"/>
  <c r="X40" i="25"/>
  <c r="C39" i="25" s="1"/>
  <c r="F32" i="25"/>
  <c r="V30" i="25"/>
  <c r="V28" i="25"/>
  <c r="D32" i="25"/>
  <c r="X33" i="25"/>
  <c r="C32" i="25" s="1"/>
  <c r="E39" i="25"/>
  <c r="AA30" i="24"/>
  <c r="AF37" i="24"/>
  <c r="AD37" i="24"/>
  <c r="Z37" i="24"/>
  <c r="AE32" i="24"/>
  <c r="AE33" i="24" s="1"/>
  <c r="Z31" i="24"/>
  <c r="AC31" i="24"/>
  <c r="Z32" i="24"/>
  <c r="Z33" i="24" s="1"/>
  <c r="AB39" i="24"/>
  <c r="AB40" i="24" s="1"/>
  <c r="AD30" i="24"/>
  <c r="Z30" i="24"/>
  <c r="AD32" i="24"/>
  <c r="AD33" i="24" s="1"/>
  <c r="AE39" i="24"/>
  <c r="AE40" i="24" s="1"/>
  <c r="AA39" i="24"/>
  <c r="AA40" i="24" s="1"/>
  <c r="AE38" i="24"/>
  <c r="AE37" i="24"/>
  <c r="AC32" i="24"/>
  <c r="AC33" i="24" s="1"/>
  <c r="AD38" i="24"/>
  <c r="Z38" i="24"/>
  <c r="AF30" i="24"/>
  <c r="AB31" i="24"/>
  <c r="AD39" i="24"/>
  <c r="AD40" i="24" s="1"/>
  <c r="Z39" i="24"/>
  <c r="Z40" i="24" s="1"/>
  <c r="AA31" i="24"/>
  <c r="AC38" i="24"/>
  <c r="AA37" i="24"/>
  <c r="AF39" i="24"/>
  <c r="AF40" i="24" s="1"/>
  <c r="AB32" i="24"/>
  <c r="AB33" i="24" s="1"/>
  <c r="AC39" i="24"/>
  <c r="AC40" i="24" s="1"/>
  <c r="V36" i="23"/>
  <c r="V37" i="23"/>
  <c r="D39" i="23"/>
  <c r="X40" i="23"/>
  <c r="C39" i="23" s="1"/>
  <c r="V30" i="23"/>
  <c r="V28" i="23"/>
  <c r="D32" i="23"/>
  <c r="X33" i="23"/>
  <c r="C32" i="23" s="1"/>
  <c r="E39" i="23"/>
  <c r="F39" i="23"/>
  <c r="V36" i="22"/>
  <c r="V37" i="22"/>
  <c r="E39" i="22"/>
  <c r="X40" i="22"/>
  <c r="C39" i="22" s="1"/>
  <c r="F32" i="22"/>
  <c r="V30" i="22"/>
  <c r="V28" i="22"/>
  <c r="E32" i="22"/>
  <c r="X33" i="22"/>
  <c r="C32" i="22" s="1"/>
  <c r="H32" i="22"/>
  <c r="V28" i="21"/>
  <c r="X40" i="21"/>
  <c r="C39" i="21" s="1"/>
  <c r="V37" i="21"/>
  <c r="V36" i="21"/>
  <c r="D39" i="21"/>
  <c r="E39" i="21"/>
  <c r="AC38" i="20"/>
  <c r="Z37" i="20"/>
  <c r="AD38" i="20"/>
  <c r="Z38" i="20"/>
  <c r="AA37" i="20"/>
  <c r="E39" i="20" s="1"/>
  <c r="AA38" i="20"/>
  <c r="AB38" i="20"/>
  <c r="AE38" i="20"/>
  <c r="AC37" i="20"/>
  <c r="G39" i="20" s="1"/>
  <c r="J32" i="20"/>
  <c r="J39" i="20"/>
  <c r="Q31" i="20"/>
  <c r="AC32" i="20" s="1"/>
  <c r="AC33" i="20" s="1"/>
  <c r="R31" i="20"/>
  <c r="AD32" i="20" s="1"/>
  <c r="AD33" i="20" s="1"/>
  <c r="S31" i="20"/>
  <c r="AE32" i="20" s="1"/>
  <c r="AE33" i="20" s="1"/>
  <c r="Y29" i="20"/>
  <c r="AC30" i="20" s="1"/>
  <c r="N31" i="20"/>
  <c r="Z32" i="20" s="1"/>
  <c r="Z33" i="20" s="1"/>
  <c r="O31" i="20"/>
  <c r="AA32" i="20" s="1"/>
  <c r="AA33" i="20" s="1"/>
  <c r="P31" i="20"/>
  <c r="AB32" i="20" s="1"/>
  <c r="AB33" i="20" s="1"/>
  <c r="AF37" i="20"/>
  <c r="AF38" i="20"/>
  <c r="AB37" i="20"/>
  <c r="F39" i="20" s="1"/>
  <c r="T31" i="20"/>
  <c r="AF32" i="20" s="1"/>
  <c r="AF33" i="20" s="1"/>
  <c r="AD37" i="20"/>
  <c r="AE37" i="20"/>
  <c r="I39" i="20" s="1"/>
  <c r="AE107" i="13"/>
  <c r="T108" i="13"/>
  <c r="AE114" i="13"/>
  <c r="T115" i="13"/>
  <c r="T107" i="13"/>
  <c r="T114" i="13"/>
  <c r="U118" i="13"/>
  <c r="AE162" i="13"/>
  <c r="AE155" i="13"/>
  <c r="T155" i="13"/>
  <c r="T162" i="13"/>
  <c r="T156" i="13"/>
  <c r="T163" i="13"/>
  <c r="T154" i="13"/>
  <c r="AF154" i="13" s="1"/>
  <c r="U166" i="13"/>
  <c r="AE138" i="13"/>
  <c r="U142" i="13"/>
  <c r="T131" i="13"/>
  <c r="T138" i="13"/>
  <c r="T132" i="13"/>
  <c r="T139" i="13"/>
  <c r="T130" i="13"/>
  <c r="AF130" i="13" s="1"/>
  <c r="AE131" i="13"/>
  <c r="AC90" i="13"/>
  <c r="R84" i="13"/>
  <c r="R91" i="13"/>
  <c r="R83" i="13"/>
  <c r="R90" i="13"/>
  <c r="S94" i="13"/>
  <c r="R82" i="13"/>
  <c r="AD82" i="13" s="1"/>
  <c r="AC83" i="13"/>
  <c r="T67" i="13"/>
  <c r="T58" i="13"/>
  <c r="AF58" i="13" s="1"/>
  <c r="T59" i="13"/>
  <c r="T60" i="13"/>
  <c r="T66" i="13"/>
  <c r="U70" i="13"/>
  <c r="AE66" i="13"/>
  <c r="AE59" i="13"/>
  <c r="AD35" i="13"/>
  <c r="AD42" i="13"/>
  <c r="T46" i="13"/>
  <c r="S36" i="13"/>
  <c r="S35" i="13"/>
  <c r="S43" i="13"/>
  <c r="S34" i="13"/>
  <c r="AE34" i="13" s="1"/>
  <c r="S42" i="13"/>
  <c r="R116" i="7"/>
  <c r="R108" i="7"/>
  <c r="AD108" i="7" s="1"/>
  <c r="R115" i="7"/>
  <c r="R110" i="7"/>
  <c r="R109" i="7"/>
  <c r="A121" i="7"/>
  <c r="AC47" i="7"/>
  <c r="Y64" i="7"/>
  <c r="AC109" i="7"/>
  <c r="R42" i="7"/>
  <c r="R41" i="7"/>
  <c r="R47" i="7"/>
  <c r="R40" i="7"/>
  <c r="AD40" i="7" s="1"/>
  <c r="R48" i="7"/>
  <c r="N59" i="7"/>
  <c r="N65" i="7"/>
  <c r="N58" i="7"/>
  <c r="O56" i="7"/>
  <c r="N64" i="7"/>
  <c r="N57" i="7"/>
  <c r="Z57" i="7" s="1"/>
  <c r="Q98" i="7"/>
  <c r="Q93" i="7"/>
  <c r="Q92" i="7"/>
  <c r="R90" i="7"/>
  <c r="Q91" i="7"/>
  <c r="AC91" i="7" s="1"/>
  <c r="Q99" i="7"/>
  <c r="Q75" i="7"/>
  <c r="R73" i="7"/>
  <c r="Q82" i="7"/>
  <c r="Q74" i="7"/>
  <c r="AC74" i="7" s="1"/>
  <c r="Q81" i="7"/>
  <c r="Q76" i="7"/>
  <c r="AC41" i="7"/>
  <c r="Y58" i="7"/>
  <c r="AB92" i="7"/>
  <c r="AB75" i="7"/>
  <c r="Q31" i="7"/>
  <c r="Q30" i="7"/>
  <c r="Q25" i="7"/>
  <c r="Q24" i="7"/>
  <c r="R22" i="7"/>
  <c r="Q23" i="7"/>
  <c r="AC23" i="7" s="1"/>
  <c r="AC115" i="7"/>
  <c r="K115" i="7"/>
  <c r="AB24" i="7"/>
  <c r="V43" i="7"/>
  <c r="AB98" i="7"/>
  <c r="A53" i="7"/>
  <c r="AB81" i="7"/>
  <c r="V111" i="7"/>
  <c r="AB30" i="7"/>
  <c r="K109" i="7"/>
  <c r="K34" i="27" l="1"/>
  <c r="K27" i="27"/>
  <c r="K27" i="26"/>
  <c r="L33" i="28"/>
  <c r="L40" i="28"/>
  <c r="K34" i="26"/>
  <c r="K27" i="21"/>
  <c r="H39" i="20"/>
  <c r="F39" i="24"/>
  <c r="F32" i="24"/>
  <c r="K27" i="22"/>
  <c r="K34" i="25"/>
  <c r="K27" i="25"/>
  <c r="E32" i="24"/>
  <c r="E39" i="24"/>
  <c r="V30" i="24"/>
  <c r="V28" i="24"/>
  <c r="D32" i="24"/>
  <c r="X33" i="24"/>
  <c r="C32" i="24" s="1"/>
  <c r="V37" i="24"/>
  <c r="V36" i="24"/>
  <c r="D39" i="24"/>
  <c r="X40" i="24"/>
  <c r="C39" i="24" s="1"/>
  <c r="K27" i="23"/>
  <c r="K34" i="23"/>
  <c r="K34" i="22"/>
  <c r="K34" i="21"/>
  <c r="AF31" i="20"/>
  <c r="G32" i="20"/>
  <c r="V36" i="20"/>
  <c r="D39" i="20"/>
  <c r="V37" i="20"/>
  <c r="X40" i="20"/>
  <c r="C39" i="20" s="1"/>
  <c r="AE30" i="20"/>
  <c r="AE31" i="20"/>
  <c r="I32" i="20" s="1"/>
  <c r="AC31" i="20"/>
  <c r="AB30" i="20"/>
  <c r="AD30" i="20"/>
  <c r="AF30" i="20"/>
  <c r="AA30" i="20"/>
  <c r="E32" i="20" s="1"/>
  <c r="Z30" i="20"/>
  <c r="AD31" i="20"/>
  <c r="AB31" i="20"/>
  <c r="Z31" i="20"/>
  <c r="AA31" i="20"/>
  <c r="AF107" i="13"/>
  <c r="U114" i="13"/>
  <c r="N114" i="13" s="1"/>
  <c r="U115" i="13"/>
  <c r="N115" i="13" s="1"/>
  <c r="AF114" i="13"/>
  <c r="U106" i="13"/>
  <c r="AG106" i="13" s="1"/>
  <c r="Y109" i="13"/>
  <c r="U108" i="13"/>
  <c r="U107" i="13"/>
  <c r="N107" i="13" s="1"/>
  <c r="Y61" i="13"/>
  <c r="AF155" i="13"/>
  <c r="U162" i="13"/>
  <c r="U156" i="13"/>
  <c r="N156" i="13" s="1"/>
  <c r="U163" i="13"/>
  <c r="U154" i="13"/>
  <c r="AG154" i="13" s="1"/>
  <c r="U155" i="13"/>
  <c r="Y157" i="13"/>
  <c r="AF162" i="13"/>
  <c r="U138" i="13"/>
  <c r="N138" i="13" s="1"/>
  <c r="U132" i="13"/>
  <c r="N132" i="13" s="1"/>
  <c r="U139" i="13"/>
  <c r="U130" i="13"/>
  <c r="AG130" i="13" s="1"/>
  <c r="U131" i="13"/>
  <c r="Y133" i="13"/>
  <c r="AF138" i="13"/>
  <c r="AD90" i="13"/>
  <c r="AF131" i="13"/>
  <c r="AD83" i="13"/>
  <c r="S90" i="13"/>
  <c r="S84" i="13"/>
  <c r="S82" i="13"/>
  <c r="AE82" i="13" s="1"/>
  <c r="S83" i="13"/>
  <c r="S91" i="13"/>
  <c r="T94" i="13"/>
  <c r="U58" i="13"/>
  <c r="AG58" i="13" s="1"/>
  <c r="U60" i="13"/>
  <c r="U59" i="13"/>
  <c r="U66" i="13"/>
  <c r="N66" i="13" s="1"/>
  <c r="U67" i="13"/>
  <c r="AF66" i="13"/>
  <c r="AF59" i="13"/>
  <c r="U46" i="13"/>
  <c r="T36" i="13"/>
  <c r="T35" i="13"/>
  <c r="T43" i="13"/>
  <c r="T34" i="13"/>
  <c r="AF34" i="13" s="1"/>
  <c r="T42" i="13"/>
  <c r="AE42" i="13"/>
  <c r="AE35" i="13"/>
  <c r="I33" i="7"/>
  <c r="Z58" i="7"/>
  <c r="K42" i="7"/>
  <c r="I27" i="7"/>
  <c r="L117" i="7"/>
  <c r="M117" i="7"/>
  <c r="N117" i="7"/>
  <c r="O117" i="7"/>
  <c r="P117" i="7"/>
  <c r="R31" i="7"/>
  <c r="R30" i="7"/>
  <c r="R24" i="7"/>
  <c r="R23" i="7"/>
  <c r="AD23" i="7" s="1"/>
  <c r="R25" i="7"/>
  <c r="V26" i="7"/>
  <c r="A36" i="7"/>
  <c r="AC81" i="7"/>
  <c r="R98" i="7"/>
  <c r="R93" i="7"/>
  <c r="R92" i="7"/>
  <c r="R99" i="7"/>
  <c r="R91" i="7"/>
  <c r="AD91" i="7" s="1"/>
  <c r="V94" i="7"/>
  <c r="AD109" i="7"/>
  <c r="R111" i="7"/>
  <c r="Q117" i="7"/>
  <c r="Q26" i="7"/>
  <c r="AC24" i="7"/>
  <c r="K24" i="7"/>
  <c r="AC92" i="7"/>
  <c r="Q111" i="7"/>
  <c r="K110" i="7"/>
  <c r="Q27" i="7"/>
  <c r="K25" i="7"/>
  <c r="AD115" i="7"/>
  <c r="R117" i="7"/>
  <c r="AC30" i="7"/>
  <c r="R82" i="7"/>
  <c r="R74" i="7"/>
  <c r="AD74" i="7" s="1"/>
  <c r="R75" i="7"/>
  <c r="R76" i="7"/>
  <c r="R81" i="7"/>
  <c r="V77" i="7"/>
  <c r="A87" i="7"/>
  <c r="AC98" i="7"/>
  <c r="K98" i="7"/>
  <c r="K48" i="7"/>
  <c r="AC75" i="7"/>
  <c r="R118" i="7"/>
  <c r="K116" i="7"/>
  <c r="W115" i="7" s="1"/>
  <c r="L111" i="7"/>
  <c r="M111" i="7"/>
  <c r="N111" i="7"/>
  <c r="O111" i="7"/>
  <c r="P111" i="7"/>
  <c r="K75" i="7"/>
  <c r="A104" i="7"/>
  <c r="Z64" i="7"/>
  <c r="AD47" i="7"/>
  <c r="K47" i="7"/>
  <c r="R49" i="7" s="1"/>
  <c r="O64" i="7"/>
  <c r="O65" i="7"/>
  <c r="O59" i="7"/>
  <c r="O58" i="7"/>
  <c r="P56" i="7"/>
  <c r="O57" i="7"/>
  <c r="AA57" i="7" s="1"/>
  <c r="AD41" i="7"/>
  <c r="K41" i="7"/>
  <c r="K34" i="24" l="1"/>
  <c r="K27" i="24"/>
  <c r="X33" i="20"/>
  <c r="C32" i="20" s="1"/>
  <c r="V30" i="20"/>
  <c r="V28" i="20"/>
  <c r="D32" i="20"/>
  <c r="K34" i="20"/>
  <c r="H32" i="20"/>
  <c r="F32" i="20"/>
  <c r="AG114" i="13"/>
  <c r="AG107" i="13"/>
  <c r="N108" i="13"/>
  <c r="T110" i="13" s="1"/>
  <c r="U158" i="13"/>
  <c r="AG162" i="13"/>
  <c r="N162" i="13"/>
  <c r="AG155" i="13"/>
  <c r="T158" i="13"/>
  <c r="N155" i="13"/>
  <c r="U157" i="13" s="1"/>
  <c r="O158" i="13"/>
  <c r="P158" i="13"/>
  <c r="Q158" i="13"/>
  <c r="R158" i="13"/>
  <c r="S158" i="13"/>
  <c r="N163" i="13"/>
  <c r="O140" i="13"/>
  <c r="P140" i="13"/>
  <c r="Q140" i="13"/>
  <c r="R140" i="13"/>
  <c r="S140" i="13"/>
  <c r="AG131" i="13"/>
  <c r="N131" i="13"/>
  <c r="T140" i="13"/>
  <c r="O134" i="13"/>
  <c r="P134" i="13"/>
  <c r="Q134" i="13"/>
  <c r="R134" i="13"/>
  <c r="S134" i="13"/>
  <c r="N139" i="13"/>
  <c r="U141" i="13" s="1"/>
  <c r="T134" i="13"/>
  <c r="U134" i="13"/>
  <c r="AG138" i="13"/>
  <c r="U140" i="13"/>
  <c r="Z114" i="13"/>
  <c r="AC115" i="13" s="1"/>
  <c r="O116" i="13"/>
  <c r="P116" i="13"/>
  <c r="Q116" i="13"/>
  <c r="R116" i="13"/>
  <c r="S116" i="13"/>
  <c r="T116" i="13"/>
  <c r="O117" i="13"/>
  <c r="P117" i="13"/>
  <c r="Q117" i="13"/>
  <c r="R117" i="13"/>
  <c r="S117" i="13"/>
  <c r="T117" i="13"/>
  <c r="O109" i="13"/>
  <c r="P109" i="13"/>
  <c r="Q109" i="13"/>
  <c r="R109" i="13"/>
  <c r="S109" i="13"/>
  <c r="T109" i="13"/>
  <c r="U116" i="13"/>
  <c r="U109" i="13"/>
  <c r="AE83" i="13"/>
  <c r="U117" i="13"/>
  <c r="T83" i="13"/>
  <c r="U94" i="13"/>
  <c r="T82" i="13"/>
  <c r="AF82" i="13" s="1"/>
  <c r="T84" i="13"/>
  <c r="T90" i="13"/>
  <c r="T91" i="13"/>
  <c r="AE90" i="13"/>
  <c r="N67" i="13"/>
  <c r="U69" i="13" s="1"/>
  <c r="N60" i="13"/>
  <c r="O68" i="13"/>
  <c r="P68" i="13"/>
  <c r="Q68" i="13"/>
  <c r="R68" i="13"/>
  <c r="S68" i="13"/>
  <c r="AG66" i="13"/>
  <c r="U68" i="13"/>
  <c r="T68" i="13"/>
  <c r="AG59" i="13"/>
  <c r="N59" i="13"/>
  <c r="AF35" i="13"/>
  <c r="AF42" i="13"/>
  <c r="U36" i="13"/>
  <c r="U35" i="13"/>
  <c r="U43" i="13"/>
  <c r="U34" i="13"/>
  <c r="U42" i="13"/>
  <c r="Y37" i="13"/>
  <c r="AB116" i="7"/>
  <c r="Y116" i="7"/>
  <c r="AC116" i="7"/>
  <c r="Z116" i="7"/>
  <c r="AA116" i="7"/>
  <c r="X116" i="7"/>
  <c r="L100" i="7"/>
  <c r="M100" i="7"/>
  <c r="N100" i="7"/>
  <c r="O100" i="7"/>
  <c r="P100" i="7"/>
  <c r="Q100" i="7"/>
  <c r="AD118" i="7"/>
  <c r="AD119" i="7" s="1"/>
  <c r="AD30" i="7"/>
  <c r="W41" i="7"/>
  <c r="AC42" i="7" s="1"/>
  <c r="L43" i="7"/>
  <c r="M43" i="7"/>
  <c r="N43" i="7"/>
  <c r="O43" i="7"/>
  <c r="P43" i="7"/>
  <c r="Q43" i="7"/>
  <c r="AC27" i="7"/>
  <c r="AC28" i="7" s="1"/>
  <c r="P65" i="7"/>
  <c r="P59" i="7"/>
  <c r="P58" i="7"/>
  <c r="Q56" i="7"/>
  <c r="P57" i="7"/>
  <c r="AB57" i="7" s="1"/>
  <c r="P64" i="7"/>
  <c r="AD81" i="7"/>
  <c r="R83" i="7"/>
  <c r="K81" i="7"/>
  <c r="K31" i="7"/>
  <c r="AA58" i="7"/>
  <c r="L50" i="7"/>
  <c r="M50" i="7"/>
  <c r="N50" i="7"/>
  <c r="O50" i="7"/>
  <c r="P50" i="7"/>
  <c r="Q50" i="7"/>
  <c r="L112" i="7"/>
  <c r="X112" i="7" s="1"/>
  <c r="X113" i="7" s="1"/>
  <c r="M112" i="7"/>
  <c r="Y112" i="7" s="1"/>
  <c r="Y113" i="7" s="1"/>
  <c r="N112" i="7"/>
  <c r="Z112" i="7" s="1"/>
  <c r="Z113" i="7" s="1"/>
  <c r="O112" i="7"/>
  <c r="AA112" i="7" s="1"/>
  <c r="AA113" i="7" s="1"/>
  <c r="P112" i="7"/>
  <c r="AB112" i="7" s="1"/>
  <c r="AB113" i="7" s="1"/>
  <c r="Q112" i="7"/>
  <c r="AC112" i="7" s="1"/>
  <c r="AC113" i="7" s="1"/>
  <c r="R43" i="7"/>
  <c r="R50" i="7"/>
  <c r="AD50" i="7" s="1"/>
  <c r="AD51" i="7" s="1"/>
  <c r="R77" i="7"/>
  <c r="AD75" i="7"/>
  <c r="R112" i="7"/>
  <c r="AD112" i="7" s="1"/>
  <c r="AD113" i="7" s="1"/>
  <c r="W24" i="7"/>
  <c r="L26" i="7"/>
  <c r="M26" i="7"/>
  <c r="X25" i="7"/>
  <c r="N26" i="7"/>
  <c r="Y25" i="7"/>
  <c r="D27" i="7" s="1"/>
  <c r="O26" i="7"/>
  <c r="Z25" i="7"/>
  <c r="E27" i="7" s="1"/>
  <c r="AA25" i="7"/>
  <c r="P26" i="7"/>
  <c r="AD42" i="7"/>
  <c r="AD43" i="7"/>
  <c r="L77" i="7"/>
  <c r="M77" i="7"/>
  <c r="N77" i="7"/>
  <c r="O77" i="7"/>
  <c r="P77" i="7"/>
  <c r="L27" i="7"/>
  <c r="X27" i="7" s="1"/>
  <c r="X28" i="7" s="1"/>
  <c r="X26" i="7"/>
  <c r="M27" i="7"/>
  <c r="Y27" i="7" s="1"/>
  <c r="Y28" i="7" s="1"/>
  <c r="Y26" i="7"/>
  <c r="N27" i="7"/>
  <c r="Z27" i="7" s="1"/>
  <c r="Z28" i="7" s="1"/>
  <c r="O27" i="7"/>
  <c r="AA27" i="7" s="1"/>
  <c r="AA28" i="7" s="1"/>
  <c r="Z26" i="7"/>
  <c r="P27" i="7"/>
  <c r="AB27" i="7" s="1"/>
  <c r="AB28" i="7" s="1"/>
  <c r="AA26" i="7"/>
  <c r="AC25" i="7"/>
  <c r="AC26" i="7"/>
  <c r="K99" i="7"/>
  <c r="AA64" i="7"/>
  <c r="AD116" i="7"/>
  <c r="AD117" i="7"/>
  <c r="R94" i="7"/>
  <c r="AD92" i="7"/>
  <c r="K92" i="7"/>
  <c r="R27" i="7"/>
  <c r="L44" i="7"/>
  <c r="X44" i="7" s="1"/>
  <c r="X45" i="7" s="1"/>
  <c r="M44" i="7"/>
  <c r="Y44" i="7" s="1"/>
  <c r="Y45" i="7" s="1"/>
  <c r="X43" i="7"/>
  <c r="Y43" i="7"/>
  <c r="N44" i="7"/>
  <c r="Z44" i="7" s="1"/>
  <c r="Z45" i="7" s="1"/>
  <c r="O44" i="7"/>
  <c r="AA44" i="7" s="1"/>
  <c r="AA45" i="7" s="1"/>
  <c r="Z43" i="7"/>
  <c r="AA43" i="7"/>
  <c r="P44" i="7"/>
  <c r="AB44" i="7" s="1"/>
  <c r="AB45" i="7" s="1"/>
  <c r="AB43" i="7"/>
  <c r="Q44" i="7"/>
  <c r="AC44" i="7" s="1"/>
  <c r="AC45" i="7" s="1"/>
  <c r="W109" i="7"/>
  <c r="Z111" i="7" s="1"/>
  <c r="K82" i="7"/>
  <c r="H27" i="7"/>
  <c r="R44" i="7"/>
  <c r="AD44" i="7" s="1"/>
  <c r="AD45" i="7" s="1"/>
  <c r="K30" i="7"/>
  <c r="W47" i="7"/>
  <c r="AC49" i="7" s="1"/>
  <c r="L49" i="7"/>
  <c r="M49" i="7"/>
  <c r="X48" i="7"/>
  <c r="N49" i="7"/>
  <c r="Y48" i="7"/>
  <c r="O49" i="7"/>
  <c r="Z48" i="7"/>
  <c r="AA48" i="7"/>
  <c r="P49" i="7"/>
  <c r="AB48" i="7"/>
  <c r="Q49" i="7"/>
  <c r="AD49" i="7"/>
  <c r="AD48" i="7"/>
  <c r="L118" i="7"/>
  <c r="X118" i="7" s="1"/>
  <c r="X119" i="7" s="1"/>
  <c r="X117" i="7"/>
  <c r="M118" i="7"/>
  <c r="Y118" i="7" s="1"/>
  <c r="Y119" i="7" s="1"/>
  <c r="N118" i="7"/>
  <c r="Z118" i="7" s="1"/>
  <c r="Z119" i="7" s="1"/>
  <c r="Y117" i="7"/>
  <c r="Z117" i="7"/>
  <c r="O118" i="7"/>
  <c r="AA118" i="7" s="1"/>
  <c r="AA119" i="7" s="1"/>
  <c r="AA117" i="7"/>
  <c r="P118" i="7"/>
  <c r="AB118" i="7" s="1"/>
  <c r="AB119" i="7" s="1"/>
  <c r="Q118" i="7"/>
  <c r="AC118" i="7" s="1"/>
  <c r="AC119" i="7" s="1"/>
  <c r="AB117" i="7"/>
  <c r="Q77" i="7"/>
  <c r="K93" i="7"/>
  <c r="R95" i="7" s="1"/>
  <c r="AD95" i="7" s="1"/>
  <c r="AD96" i="7" s="1"/>
  <c r="AC117" i="7"/>
  <c r="K76" i="7"/>
  <c r="W75" i="7" s="1"/>
  <c r="R100" i="7"/>
  <c r="AD98" i="7"/>
  <c r="R26" i="7"/>
  <c r="AD24" i="7"/>
  <c r="K27" i="20" l="1"/>
  <c r="U110" i="13"/>
  <c r="S110" i="13"/>
  <c r="AE110" i="13" s="1"/>
  <c r="AE111" i="13" s="1"/>
  <c r="R110" i="13"/>
  <c r="AD110" i="13" s="1"/>
  <c r="AD111" i="13" s="1"/>
  <c r="Q110" i="13"/>
  <c r="P110" i="13"/>
  <c r="O110" i="13"/>
  <c r="AA110" i="13" s="1"/>
  <c r="AA111" i="13" s="1"/>
  <c r="Z107" i="13"/>
  <c r="AF109" i="13" s="1"/>
  <c r="Y85" i="13"/>
  <c r="AE115" i="13"/>
  <c r="AC116" i="13"/>
  <c r="AF116" i="13"/>
  <c r="AE116" i="13"/>
  <c r="AD115" i="13"/>
  <c r="AA116" i="13"/>
  <c r="AD116" i="13"/>
  <c r="AG116" i="13"/>
  <c r="AB115" i="13"/>
  <c r="AB116" i="13"/>
  <c r="AF115" i="13"/>
  <c r="AG115" i="13"/>
  <c r="AA115" i="13"/>
  <c r="O165" i="13"/>
  <c r="P165" i="13"/>
  <c r="Q165" i="13"/>
  <c r="R165" i="13"/>
  <c r="S165" i="13"/>
  <c r="T165" i="13"/>
  <c r="U165" i="13"/>
  <c r="Z162" i="13"/>
  <c r="AF163" i="13" s="1"/>
  <c r="O164" i="13"/>
  <c r="P164" i="13"/>
  <c r="Q164" i="13"/>
  <c r="R164" i="13"/>
  <c r="S164" i="13"/>
  <c r="T164" i="13"/>
  <c r="Z155" i="13"/>
  <c r="AC156" i="13" s="1"/>
  <c r="O157" i="13"/>
  <c r="AA158" i="13" s="1"/>
  <c r="AA159" i="13" s="1"/>
  <c r="P157" i="13"/>
  <c r="AB158" i="13" s="1"/>
  <c r="AB159" i="13" s="1"/>
  <c r="Q157" i="13"/>
  <c r="AC158" i="13" s="1"/>
  <c r="AC159" i="13" s="1"/>
  <c r="R157" i="13"/>
  <c r="AD158" i="13" s="1"/>
  <c r="AD159" i="13" s="1"/>
  <c r="S157" i="13"/>
  <c r="AE158" i="13" s="1"/>
  <c r="AE159" i="13" s="1"/>
  <c r="T157" i="13"/>
  <c r="AF158" i="13" s="1"/>
  <c r="AF159" i="13" s="1"/>
  <c r="U164" i="13"/>
  <c r="AG158" i="13"/>
  <c r="AG159" i="13" s="1"/>
  <c r="AB110" i="13"/>
  <c r="AB111" i="13" s="1"/>
  <c r="Z131" i="13"/>
  <c r="AD132" i="13" s="1"/>
  <c r="O133" i="13"/>
  <c r="AA134" i="13" s="1"/>
  <c r="AA135" i="13" s="1"/>
  <c r="P133" i="13"/>
  <c r="AB134" i="13" s="1"/>
  <c r="AB135" i="13" s="1"/>
  <c r="Q133" i="13"/>
  <c r="AC134" i="13" s="1"/>
  <c r="AC135" i="13" s="1"/>
  <c r="R133" i="13"/>
  <c r="AD134" i="13" s="1"/>
  <c r="AD135" i="13" s="1"/>
  <c r="S133" i="13"/>
  <c r="AE134" i="13" s="1"/>
  <c r="AE135" i="13" s="1"/>
  <c r="T133" i="13"/>
  <c r="AF134" i="13" s="1"/>
  <c r="AF135" i="13" s="1"/>
  <c r="AF117" i="13"/>
  <c r="AF118" i="13" s="1"/>
  <c r="O141" i="13"/>
  <c r="AA141" i="13" s="1"/>
  <c r="AA142" i="13" s="1"/>
  <c r="P141" i="13"/>
  <c r="AB141" i="13" s="1"/>
  <c r="AB142" i="13" s="1"/>
  <c r="Q141" i="13"/>
  <c r="AC141" i="13" s="1"/>
  <c r="AC142" i="13" s="1"/>
  <c r="R141" i="13"/>
  <c r="AD141" i="13" s="1"/>
  <c r="AD142" i="13" s="1"/>
  <c r="S141" i="13"/>
  <c r="AE141" i="13" s="1"/>
  <c r="AE142" i="13" s="1"/>
  <c r="T141" i="13"/>
  <c r="AF141" i="13" s="1"/>
  <c r="AF142" i="13" s="1"/>
  <c r="U133" i="13"/>
  <c r="AG134" i="13" s="1"/>
  <c r="AG135" i="13" s="1"/>
  <c r="AG141" i="13"/>
  <c r="AG142" i="13" s="1"/>
  <c r="AG110" i="13"/>
  <c r="AG111" i="13" s="1"/>
  <c r="Z138" i="13"/>
  <c r="AC140" i="13" s="1"/>
  <c r="AF110" i="13"/>
  <c r="AF111" i="13" s="1"/>
  <c r="AE117" i="13"/>
  <c r="AE118" i="13" s="1"/>
  <c r="AD117" i="13"/>
  <c r="AD118" i="13" s="1"/>
  <c r="AG109" i="13"/>
  <c r="AG117" i="13"/>
  <c r="AG118" i="13" s="1"/>
  <c r="AA117" i="13"/>
  <c r="AA118" i="13" s="1"/>
  <c r="AC109" i="13"/>
  <c r="AC117" i="13"/>
  <c r="AC110" i="13"/>
  <c r="AC111" i="13" s="1"/>
  <c r="AB117" i="13"/>
  <c r="AB118" i="13" s="1"/>
  <c r="AF90" i="13"/>
  <c r="U90" i="13"/>
  <c r="U82" i="13"/>
  <c r="AG82" i="13" s="1"/>
  <c r="U83" i="13"/>
  <c r="U84" i="13"/>
  <c r="N84" i="13" s="1"/>
  <c r="Q86" i="13" s="1"/>
  <c r="U91" i="13"/>
  <c r="N91" i="13" s="1"/>
  <c r="AF83" i="13"/>
  <c r="AG69" i="13"/>
  <c r="AG70" i="13" s="1"/>
  <c r="Z66" i="13"/>
  <c r="AE67" i="13" s="1"/>
  <c r="O62" i="13"/>
  <c r="P62" i="13"/>
  <c r="Q62" i="13"/>
  <c r="R62" i="13"/>
  <c r="S62" i="13"/>
  <c r="T62" i="13"/>
  <c r="U62" i="13"/>
  <c r="Z59" i="13"/>
  <c r="AG60" i="13" s="1"/>
  <c r="O61" i="13"/>
  <c r="P61" i="13"/>
  <c r="Q61" i="13"/>
  <c r="R61" i="13"/>
  <c r="S61" i="13"/>
  <c r="T61" i="13"/>
  <c r="U61" i="13"/>
  <c r="O69" i="13"/>
  <c r="AA69" i="13" s="1"/>
  <c r="AA70" i="13" s="1"/>
  <c r="P69" i="13"/>
  <c r="AB69" i="13" s="1"/>
  <c r="AB70" i="13" s="1"/>
  <c r="Q69" i="13"/>
  <c r="AC69" i="13" s="1"/>
  <c r="AC70" i="13" s="1"/>
  <c r="R69" i="13"/>
  <c r="AD69" i="13" s="1"/>
  <c r="AD70" i="13" s="1"/>
  <c r="S69" i="13"/>
  <c r="AE69" i="13" s="1"/>
  <c r="AE70" i="13" s="1"/>
  <c r="T69" i="13"/>
  <c r="AF69" i="13" s="1"/>
  <c r="AF70" i="13" s="1"/>
  <c r="N36" i="13"/>
  <c r="N43" i="13"/>
  <c r="AG35" i="13"/>
  <c r="N35" i="13"/>
  <c r="U37" i="13" s="1"/>
  <c r="AG42" i="13"/>
  <c r="N42" i="13"/>
  <c r="U44" i="13" s="1"/>
  <c r="AG34" i="13"/>
  <c r="L26" i="13"/>
  <c r="AC31" i="7"/>
  <c r="AB76" i="7"/>
  <c r="Y76" i="7"/>
  <c r="Z76" i="7"/>
  <c r="AA76" i="7"/>
  <c r="AC76" i="7"/>
  <c r="X76" i="7"/>
  <c r="AD26" i="7"/>
  <c r="T23" i="7" s="1"/>
  <c r="AD25" i="7"/>
  <c r="L84" i="7"/>
  <c r="X84" i="7" s="1"/>
  <c r="X85" i="7" s="1"/>
  <c r="M84" i="7"/>
  <c r="N84" i="7"/>
  <c r="O84" i="7"/>
  <c r="AA84" i="7" s="1"/>
  <c r="AA85" i="7" s="1"/>
  <c r="Z83" i="7"/>
  <c r="P84" i="7"/>
  <c r="AB84" i="7" s="1"/>
  <c r="AB85" i="7" s="1"/>
  <c r="Q84" i="7"/>
  <c r="F27" i="7"/>
  <c r="AB25" i="7"/>
  <c r="AB26" i="7"/>
  <c r="B27" i="7" s="1"/>
  <c r="A28" i="7" s="1"/>
  <c r="R78" i="7"/>
  <c r="AD78" i="7" s="1"/>
  <c r="AD79" i="7" s="1"/>
  <c r="AB50" i="7"/>
  <c r="AB51" i="7" s="1"/>
  <c r="X50" i="7"/>
  <c r="X51" i="7" s="1"/>
  <c r="AB42" i="7"/>
  <c r="X42" i="7"/>
  <c r="AB110" i="7"/>
  <c r="AA110" i="7"/>
  <c r="AC110" i="7"/>
  <c r="Y110" i="7"/>
  <c r="D112" i="7" s="1"/>
  <c r="X110" i="7"/>
  <c r="Z110" i="7"/>
  <c r="E112" i="7" s="1"/>
  <c r="Y111" i="7"/>
  <c r="AA49" i="7"/>
  <c r="AB64" i="7"/>
  <c r="AC77" i="7"/>
  <c r="E118" i="7"/>
  <c r="W30" i="7"/>
  <c r="AC32" i="7" s="1"/>
  <c r="L32" i="7"/>
  <c r="M32" i="7"/>
  <c r="X31" i="7"/>
  <c r="Y31" i="7"/>
  <c r="D33" i="7" s="1"/>
  <c r="N32" i="7"/>
  <c r="Z31" i="7"/>
  <c r="E33" i="7" s="1"/>
  <c r="O32" i="7"/>
  <c r="AA31" i="7"/>
  <c r="P32" i="7"/>
  <c r="Q32" i="7"/>
  <c r="AD27" i="7"/>
  <c r="AD28" i="7" s="1"/>
  <c r="W92" i="7"/>
  <c r="AC94" i="7" s="1"/>
  <c r="L94" i="7"/>
  <c r="X93" i="7"/>
  <c r="M94" i="7"/>
  <c r="Y93" i="7"/>
  <c r="N94" i="7"/>
  <c r="Z93" i="7"/>
  <c r="O94" i="7"/>
  <c r="AA93" i="7"/>
  <c r="P94" i="7"/>
  <c r="AB93" i="7"/>
  <c r="Q94" i="7"/>
  <c r="AD77" i="7"/>
  <c r="AD76" i="7"/>
  <c r="AC93" i="7"/>
  <c r="Z49" i="7"/>
  <c r="W81" i="7"/>
  <c r="Y83" i="7" s="1"/>
  <c r="L83" i="7"/>
  <c r="M83" i="7"/>
  <c r="X82" i="7"/>
  <c r="Y82" i="7"/>
  <c r="N83" i="7"/>
  <c r="O83" i="7"/>
  <c r="Z82" i="7"/>
  <c r="AA82" i="7"/>
  <c r="P83" i="7"/>
  <c r="AB82" i="7"/>
  <c r="Q83" i="7"/>
  <c r="AA42" i="7"/>
  <c r="AD94" i="7"/>
  <c r="AD93" i="7"/>
  <c r="L101" i="7"/>
  <c r="X101" i="7" s="1"/>
  <c r="X102" i="7" s="1"/>
  <c r="M101" i="7"/>
  <c r="Y101" i="7" s="1"/>
  <c r="Y102" i="7" s="1"/>
  <c r="N101" i="7"/>
  <c r="Z101" i="7" s="1"/>
  <c r="Z102" i="7" s="1"/>
  <c r="O101" i="7"/>
  <c r="AA101" i="7" s="1"/>
  <c r="AA102" i="7" s="1"/>
  <c r="P101" i="7"/>
  <c r="AB101" i="7" s="1"/>
  <c r="AB102" i="7" s="1"/>
  <c r="Q101" i="7"/>
  <c r="AC101" i="7" s="1"/>
  <c r="AC102" i="7" s="1"/>
  <c r="AA50" i="7"/>
  <c r="AA51" i="7" s="1"/>
  <c r="L33" i="7"/>
  <c r="X33" i="7" s="1"/>
  <c r="X34" i="7" s="1"/>
  <c r="X32" i="7"/>
  <c r="M33" i="7"/>
  <c r="Y33" i="7" s="1"/>
  <c r="Y34" i="7" s="1"/>
  <c r="Y32" i="7"/>
  <c r="N33" i="7"/>
  <c r="Z33" i="7" s="1"/>
  <c r="Z34" i="7" s="1"/>
  <c r="O33" i="7"/>
  <c r="AA33" i="7" s="1"/>
  <c r="AA34" i="7" s="1"/>
  <c r="Z32" i="7"/>
  <c r="P33" i="7"/>
  <c r="AB33" i="7" s="1"/>
  <c r="AB34" i="7" s="1"/>
  <c r="AA32" i="7"/>
  <c r="Q33" i="7"/>
  <c r="AB32" i="7"/>
  <c r="Q64" i="7"/>
  <c r="Q59" i="7"/>
  <c r="Q58" i="7"/>
  <c r="R56" i="7"/>
  <c r="Q65" i="7"/>
  <c r="Q57" i="7"/>
  <c r="AC57" i="7" s="1"/>
  <c r="A70" i="7"/>
  <c r="D118" i="7"/>
  <c r="L78" i="7"/>
  <c r="X78" i="7" s="1"/>
  <c r="X79" i="7" s="1"/>
  <c r="X77" i="7"/>
  <c r="M78" i="7"/>
  <c r="Y78" i="7" s="1"/>
  <c r="Y79" i="7" s="1"/>
  <c r="N78" i="7"/>
  <c r="Z78" i="7" s="1"/>
  <c r="Z79" i="7" s="1"/>
  <c r="Y77" i="7"/>
  <c r="O78" i="7"/>
  <c r="AA78" i="7" s="1"/>
  <c r="AA79" i="7" s="1"/>
  <c r="Z77" i="7"/>
  <c r="P78" i="7"/>
  <c r="AB78" i="7" s="1"/>
  <c r="AB79" i="7" s="1"/>
  <c r="AA77" i="7"/>
  <c r="AB77" i="7"/>
  <c r="Q78" i="7"/>
  <c r="AC78" i="7" s="1"/>
  <c r="AC79" i="7" s="1"/>
  <c r="R101" i="7"/>
  <c r="AD101" i="7" s="1"/>
  <c r="AD102" i="7" s="1"/>
  <c r="AB111" i="7"/>
  <c r="X111" i="7"/>
  <c r="Y49" i="7"/>
  <c r="R33" i="7"/>
  <c r="AD33" i="7" s="1"/>
  <c r="AD34" i="7" s="1"/>
  <c r="AD82" i="7"/>
  <c r="AD83" i="7"/>
  <c r="AB58" i="7"/>
  <c r="Z42" i="7"/>
  <c r="AC111" i="7"/>
  <c r="AD111" i="7"/>
  <c r="C27" i="7"/>
  <c r="Z50" i="7"/>
  <c r="Z51" i="7" s="1"/>
  <c r="AC83" i="7"/>
  <c r="W98" i="7"/>
  <c r="AD99" i="7" s="1"/>
  <c r="AD110" i="7"/>
  <c r="AA111" i="7"/>
  <c r="AC50" i="7"/>
  <c r="AC51" i="7" s="1"/>
  <c r="Y50" i="7"/>
  <c r="Y51" i="7" s="1"/>
  <c r="AC82" i="7"/>
  <c r="Y42" i="7"/>
  <c r="D44" i="7" s="1"/>
  <c r="R32" i="7"/>
  <c r="AC43" i="7"/>
  <c r="D50" i="7"/>
  <c r="L95" i="7"/>
  <c r="X95" i="7" s="1"/>
  <c r="X96" i="7" s="1"/>
  <c r="M95" i="7"/>
  <c r="X94" i="7"/>
  <c r="N95" i="7"/>
  <c r="Z95" i="7" s="1"/>
  <c r="Z96" i="7" s="1"/>
  <c r="Y94" i="7"/>
  <c r="Z94" i="7"/>
  <c r="O95" i="7"/>
  <c r="AA95" i="7" s="1"/>
  <c r="AA96" i="7" s="1"/>
  <c r="P95" i="7"/>
  <c r="AB95" i="7" s="1"/>
  <c r="AB96" i="7" s="1"/>
  <c r="AA94" i="7"/>
  <c r="AB94" i="7"/>
  <c r="Q95" i="7"/>
  <c r="T47" i="7"/>
  <c r="T48" i="7"/>
  <c r="C50" i="7"/>
  <c r="R84" i="7"/>
  <c r="AD84" i="7" s="1"/>
  <c r="AD85" i="7" s="1"/>
  <c r="AC48" i="7"/>
  <c r="AB49" i="7"/>
  <c r="X49" i="7"/>
  <c r="AD31" i="7"/>
  <c r="AD32" i="7"/>
  <c r="T115" i="7"/>
  <c r="T116" i="7"/>
  <c r="C118" i="7"/>
  <c r="V119" i="7"/>
  <c r="B118" i="7" s="1"/>
  <c r="A119" i="7" s="1"/>
  <c r="A120" i="7" l="1"/>
  <c r="AE109" i="13"/>
  <c r="AD109" i="13"/>
  <c r="AD108" i="13"/>
  <c r="AE108" i="13"/>
  <c r="AF108" i="13"/>
  <c r="AB108" i="13"/>
  <c r="E110" i="13" s="1"/>
  <c r="AC108" i="13"/>
  <c r="F110" i="13" s="1"/>
  <c r="AG108" i="13"/>
  <c r="AA108" i="13"/>
  <c r="AA109" i="13"/>
  <c r="AB109" i="13"/>
  <c r="AG163" i="13"/>
  <c r="Y118" i="13"/>
  <c r="C117" i="13" s="1"/>
  <c r="AA163" i="13"/>
  <c r="AC118" i="13"/>
  <c r="F117" i="13" s="1"/>
  <c r="AC163" i="13"/>
  <c r="AE163" i="13"/>
  <c r="AE165" i="13"/>
  <c r="AE166" i="13" s="1"/>
  <c r="AC164" i="13"/>
  <c r="AG132" i="13"/>
  <c r="W114" i="13"/>
  <c r="D117" i="13"/>
  <c r="E117" i="13"/>
  <c r="AC165" i="13"/>
  <c r="AC166" i="13" s="1"/>
  <c r="AE132" i="13"/>
  <c r="AB164" i="13"/>
  <c r="AA132" i="13"/>
  <c r="AD156" i="13"/>
  <c r="AG157" i="13"/>
  <c r="AG156" i="13"/>
  <c r="AG165" i="13"/>
  <c r="AG166" i="13" s="1"/>
  <c r="AE157" i="13"/>
  <c r="AB157" i="13"/>
  <c r="AA157" i="13"/>
  <c r="AC157" i="13"/>
  <c r="F158" i="13" s="1"/>
  <c r="AF157" i="13"/>
  <c r="AF156" i="13"/>
  <c r="AD157" i="13"/>
  <c r="AD163" i="13"/>
  <c r="AD165" i="13"/>
  <c r="AD166" i="13" s="1"/>
  <c r="AG164" i="13"/>
  <c r="AF165" i="13"/>
  <c r="AF166" i="13" s="1"/>
  <c r="AA164" i="13"/>
  <c r="AB156" i="13"/>
  <c r="AB163" i="13"/>
  <c r="AE164" i="13"/>
  <c r="AB165" i="13"/>
  <c r="AB166" i="13" s="1"/>
  <c r="AA140" i="13"/>
  <c r="AF164" i="13"/>
  <c r="AE156" i="13"/>
  <c r="AA156" i="13"/>
  <c r="AD164" i="13"/>
  <c r="AA165" i="13"/>
  <c r="AA166" i="13" s="1"/>
  <c r="AD139" i="13"/>
  <c r="AE139" i="13"/>
  <c r="AA139" i="13"/>
  <c r="AB139" i="13"/>
  <c r="AF140" i="13"/>
  <c r="AC139" i="13"/>
  <c r="F141" i="13" s="1"/>
  <c r="AF139" i="13"/>
  <c r="AE140" i="13"/>
  <c r="AA133" i="13"/>
  <c r="AE133" i="13"/>
  <c r="AD133" i="13"/>
  <c r="AF133" i="13"/>
  <c r="AB133" i="13"/>
  <c r="AF132" i="13"/>
  <c r="AC133" i="13"/>
  <c r="AD140" i="13"/>
  <c r="AC132" i="13"/>
  <c r="AG139" i="13"/>
  <c r="AG140" i="13"/>
  <c r="AG133" i="13"/>
  <c r="AB132" i="13"/>
  <c r="E134" i="13" s="1"/>
  <c r="AB140" i="13"/>
  <c r="AD60" i="13"/>
  <c r="AC60" i="13"/>
  <c r="AA68" i="13"/>
  <c r="AB61" i="13"/>
  <c r="AB67" i="13"/>
  <c r="AE68" i="13"/>
  <c r="O93" i="13"/>
  <c r="R93" i="13"/>
  <c r="U93" i="13"/>
  <c r="U86" i="13"/>
  <c r="T86" i="13"/>
  <c r="P86" i="13"/>
  <c r="AD68" i="13"/>
  <c r="Q93" i="13"/>
  <c r="O86" i="13"/>
  <c r="S86" i="13"/>
  <c r="T93" i="13"/>
  <c r="N90" i="13"/>
  <c r="AG90" i="13"/>
  <c r="N83" i="13"/>
  <c r="AG83" i="13"/>
  <c r="P93" i="13"/>
  <c r="R86" i="13"/>
  <c r="S93" i="13"/>
  <c r="AF68" i="13"/>
  <c r="AC68" i="13"/>
  <c r="AA67" i="13"/>
  <c r="AC67" i="13"/>
  <c r="AG67" i="13"/>
  <c r="AB68" i="13"/>
  <c r="AG68" i="13"/>
  <c r="AD67" i="13"/>
  <c r="AF67" i="13"/>
  <c r="AD62" i="13"/>
  <c r="AD63" i="13" s="1"/>
  <c r="AC62" i="13"/>
  <c r="AC63" i="13" s="1"/>
  <c r="AF62" i="13"/>
  <c r="AF63" i="13" s="1"/>
  <c r="AF61" i="13"/>
  <c r="AF60" i="13"/>
  <c r="AG62" i="13"/>
  <c r="AG63" i="13" s="1"/>
  <c r="AC61" i="13"/>
  <c r="AB60" i="13"/>
  <c r="AG61" i="13"/>
  <c r="AA61" i="13"/>
  <c r="AE60" i="13"/>
  <c r="AE61" i="13"/>
  <c r="AB62" i="13"/>
  <c r="AB63" i="13" s="1"/>
  <c r="AA60" i="13"/>
  <c r="AE62" i="13"/>
  <c r="AE63" i="13" s="1"/>
  <c r="AA62" i="13"/>
  <c r="AA63" i="13" s="1"/>
  <c r="AD61" i="13"/>
  <c r="J38" i="13"/>
  <c r="J45" i="13"/>
  <c r="O45" i="13"/>
  <c r="P45" i="13"/>
  <c r="Q45" i="13"/>
  <c r="R45" i="13"/>
  <c r="S45" i="13"/>
  <c r="T45" i="13"/>
  <c r="U45" i="13"/>
  <c r="AG45" i="13" s="1"/>
  <c r="AG46" i="13" s="1"/>
  <c r="O38" i="13"/>
  <c r="P38" i="13"/>
  <c r="Q38" i="13"/>
  <c r="R38" i="13"/>
  <c r="S38" i="13"/>
  <c r="T38" i="13"/>
  <c r="Z42" i="13"/>
  <c r="AG43" i="13" s="1"/>
  <c r="O44" i="13"/>
  <c r="P44" i="13"/>
  <c r="Q44" i="13"/>
  <c r="R44" i="13"/>
  <c r="S44" i="13"/>
  <c r="T44" i="13"/>
  <c r="U38" i="13"/>
  <c r="AG38" i="13" s="1"/>
  <c r="AG39" i="13" s="1"/>
  <c r="Z35" i="13"/>
  <c r="AF36" i="13" s="1"/>
  <c r="O37" i="13"/>
  <c r="P37" i="13"/>
  <c r="Q37" i="13"/>
  <c r="R37" i="13"/>
  <c r="S37" i="13"/>
  <c r="T37" i="13"/>
  <c r="A52" i="7"/>
  <c r="AA100" i="7"/>
  <c r="F33" i="7"/>
  <c r="T40" i="7"/>
  <c r="T42" i="7"/>
  <c r="C44" i="7"/>
  <c r="V45" i="7"/>
  <c r="B44" i="7" s="1"/>
  <c r="A45" i="7" s="1"/>
  <c r="AC84" i="7"/>
  <c r="AC85" i="7" s="1"/>
  <c r="Y84" i="7"/>
  <c r="Y85" i="7" s="1"/>
  <c r="Z99" i="7"/>
  <c r="E101" i="7" s="1"/>
  <c r="AB99" i="7"/>
  <c r="AA99" i="7"/>
  <c r="X99" i="7"/>
  <c r="AC99" i="7"/>
  <c r="Y99" i="7"/>
  <c r="T25" i="7"/>
  <c r="A29" i="7" s="1"/>
  <c r="AC64" i="7"/>
  <c r="E95" i="7"/>
  <c r="AD100" i="7"/>
  <c r="AB83" i="7"/>
  <c r="X83" i="7"/>
  <c r="T81" i="7" s="1"/>
  <c r="E78" i="7"/>
  <c r="D78" i="7"/>
  <c r="V96" i="7"/>
  <c r="B95" i="7" s="1"/>
  <c r="A96" i="7" s="1"/>
  <c r="V51" i="7"/>
  <c r="B50" i="7" s="1"/>
  <c r="A51" i="7" s="1"/>
  <c r="V79" i="7"/>
  <c r="B78" i="7" s="1"/>
  <c r="A79" i="7" s="1"/>
  <c r="AC33" i="7"/>
  <c r="AC34" i="7" s="1"/>
  <c r="Z100" i="7"/>
  <c r="D84" i="7"/>
  <c r="D95" i="7"/>
  <c r="T110" i="7"/>
  <c r="T108" i="7"/>
  <c r="C112" i="7"/>
  <c r="V113" i="7"/>
  <c r="B112" i="7" s="1"/>
  <c r="A113" i="7" s="1"/>
  <c r="AA83" i="7"/>
  <c r="T82" i="7" s="1"/>
  <c r="G27" i="7"/>
  <c r="C84" i="7"/>
  <c r="T91" i="7"/>
  <c r="T93" i="7"/>
  <c r="C95" i="7"/>
  <c r="H33" i="7"/>
  <c r="G33" i="7"/>
  <c r="AC95" i="7"/>
  <c r="AC96" i="7" s="1"/>
  <c r="R64" i="7"/>
  <c r="K64" i="7" s="1"/>
  <c r="R65" i="7"/>
  <c r="R59" i="7"/>
  <c r="K59" i="7" s="1"/>
  <c r="R58" i="7"/>
  <c r="R57" i="7"/>
  <c r="AD57" i="7" s="1"/>
  <c r="V60" i="7"/>
  <c r="AB100" i="7"/>
  <c r="AB31" i="7"/>
  <c r="T31" i="7" s="1"/>
  <c r="Z84" i="7"/>
  <c r="Z85" i="7" s="1"/>
  <c r="E84" i="7" s="1"/>
  <c r="T76" i="7"/>
  <c r="T74" i="7"/>
  <c r="C78" i="7"/>
  <c r="AC100" i="7"/>
  <c r="Y100" i="7"/>
  <c r="V85" i="7"/>
  <c r="B84" i="7" s="1"/>
  <c r="A85" i="7" s="1"/>
  <c r="Q67" i="7"/>
  <c r="K65" i="7"/>
  <c r="T30" i="7"/>
  <c r="C33" i="7"/>
  <c r="Y95" i="7"/>
  <c r="Y96" i="7" s="1"/>
  <c r="AC58" i="7"/>
  <c r="K58" i="7"/>
  <c r="Q60" i="7" s="1"/>
  <c r="X100" i="7"/>
  <c r="A46" i="7" l="1"/>
  <c r="A80" i="7"/>
  <c r="A114" i="7"/>
  <c r="A97" i="7"/>
  <c r="A86" i="7"/>
  <c r="W60" i="13"/>
  <c r="W67" i="13"/>
  <c r="W163" i="13"/>
  <c r="W156" i="13"/>
  <c r="W139" i="13"/>
  <c r="W132" i="13"/>
  <c r="D110" i="13"/>
  <c r="W106" i="13"/>
  <c r="Y111" i="13"/>
  <c r="C110" i="13" s="1"/>
  <c r="F165" i="13"/>
  <c r="D165" i="13"/>
  <c r="Y70" i="13"/>
  <c r="C69" i="13" s="1"/>
  <c r="Y142" i="13"/>
  <c r="C141" i="13" s="1"/>
  <c r="Y166" i="13"/>
  <c r="C165" i="13" s="1"/>
  <c r="L112" i="13"/>
  <c r="D134" i="13"/>
  <c r="F134" i="13"/>
  <c r="E165" i="13"/>
  <c r="W162" i="13"/>
  <c r="E158" i="13"/>
  <c r="W154" i="13"/>
  <c r="D158" i="13"/>
  <c r="Y159" i="13"/>
  <c r="C158" i="13" s="1"/>
  <c r="E141" i="13"/>
  <c r="W138" i="13"/>
  <c r="D141" i="13"/>
  <c r="Y135" i="13"/>
  <c r="C134" i="13" s="1"/>
  <c r="D69" i="13"/>
  <c r="W130" i="13"/>
  <c r="W66" i="13"/>
  <c r="E62" i="13"/>
  <c r="E69" i="13"/>
  <c r="Z83" i="13"/>
  <c r="AD84" i="13" s="1"/>
  <c r="O85" i="13"/>
  <c r="AA86" i="13" s="1"/>
  <c r="AA87" i="13" s="1"/>
  <c r="S85" i="13"/>
  <c r="AE86" i="13" s="1"/>
  <c r="AE87" i="13" s="1"/>
  <c r="R85" i="13"/>
  <c r="AD86" i="13" s="1"/>
  <c r="AD87" i="13" s="1"/>
  <c r="P85" i="13"/>
  <c r="AB86" i="13" s="1"/>
  <c r="AB87" i="13" s="1"/>
  <c r="T85" i="13"/>
  <c r="AF86" i="13" s="1"/>
  <c r="AF87" i="13" s="1"/>
  <c r="Q85" i="13"/>
  <c r="AC86" i="13" s="1"/>
  <c r="AC87" i="13" s="1"/>
  <c r="U92" i="13"/>
  <c r="AG93" i="13" s="1"/>
  <c r="AG94" i="13" s="1"/>
  <c r="R92" i="13"/>
  <c r="AD93" i="13" s="1"/>
  <c r="AD94" i="13" s="1"/>
  <c r="Z90" i="13"/>
  <c r="AA91" i="13" s="1"/>
  <c r="S92" i="13"/>
  <c r="AE93" i="13" s="1"/>
  <c r="AE94" i="13" s="1"/>
  <c r="P92" i="13"/>
  <c r="AB93" i="13" s="1"/>
  <c r="AB94" i="13" s="1"/>
  <c r="Q92" i="13"/>
  <c r="AC93" i="13" s="1"/>
  <c r="AC94" i="13" s="1"/>
  <c r="O92" i="13"/>
  <c r="AA93" i="13" s="1"/>
  <c r="AA94" i="13" s="1"/>
  <c r="T92" i="13"/>
  <c r="AF93" i="13" s="1"/>
  <c r="AF94" i="13" s="1"/>
  <c r="U85" i="13"/>
  <c r="AG86" i="13" s="1"/>
  <c r="AG87" i="13" s="1"/>
  <c r="W58" i="13"/>
  <c r="D62" i="13"/>
  <c r="Y63" i="13"/>
  <c r="C62" i="13" s="1"/>
  <c r="AF37" i="13"/>
  <c r="AD36" i="13"/>
  <c r="AC36" i="13"/>
  <c r="AB36" i="13"/>
  <c r="AC37" i="13"/>
  <c r="AD38" i="13"/>
  <c r="AD39" i="13" s="1"/>
  <c r="AE36" i="13"/>
  <c r="AA43" i="13"/>
  <c r="AB37" i="13"/>
  <c r="AB44" i="13"/>
  <c r="AA36" i="13"/>
  <c r="AC38" i="13"/>
  <c r="AC39" i="13" s="1"/>
  <c r="AF45" i="13"/>
  <c r="AF46" i="13" s="1"/>
  <c r="AB45" i="13"/>
  <c r="AB46" i="13" s="1"/>
  <c r="AD43" i="13"/>
  <c r="AE44" i="13"/>
  <c r="AF38" i="13"/>
  <c r="AF39" i="13" s="1"/>
  <c r="AB38" i="13"/>
  <c r="AB39" i="13" s="1"/>
  <c r="AE45" i="13"/>
  <c r="AE46" i="13" s="1"/>
  <c r="AA45" i="13"/>
  <c r="AA46" i="13" s="1"/>
  <c r="AA44" i="13"/>
  <c r="AF44" i="13"/>
  <c r="AC43" i="13"/>
  <c r="AE37" i="13"/>
  <c r="AA37" i="13"/>
  <c r="AD44" i="13"/>
  <c r="AG37" i="13"/>
  <c r="AB43" i="13"/>
  <c r="AD37" i="13"/>
  <c r="AA38" i="13"/>
  <c r="AA39" i="13" s="1"/>
  <c r="AD45" i="13"/>
  <c r="AD46" i="13" s="1"/>
  <c r="AG36" i="13"/>
  <c r="AE38" i="13"/>
  <c r="AE39" i="13" s="1"/>
  <c r="AG44" i="13"/>
  <c r="AC44" i="13"/>
  <c r="AF43" i="13"/>
  <c r="AE43" i="13"/>
  <c r="AC45" i="13"/>
  <c r="AC46" i="13" s="1"/>
  <c r="L61" i="7"/>
  <c r="M61" i="7"/>
  <c r="N61" i="7"/>
  <c r="O61" i="7"/>
  <c r="P61" i="7"/>
  <c r="Q61" i="7"/>
  <c r="AC61" i="7" s="1"/>
  <c r="AC62" i="7" s="1"/>
  <c r="W64" i="7"/>
  <c r="AC65" i="7" s="1"/>
  <c r="L66" i="7"/>
  <c r="X65" i="7"/>
  <c r="M66" i="7"/>
  <c r="Y65" i="7"/>
  <c r="N66" i="7"/>
  <c r="Z65" i="7"/>
  <c r="O66" i="7"/>
  <c r="P66" i="7"/>
  <c r="AA65" i="7"/>
  <c r="AB65" i="7"/>
  <c r="Q66" i="7"/>
  <c r="AC67" i="7" s="1"/>
  <c r="AC68" i="7" s="1"/>
  <c r="AB66" i="7"/>
  <c r="AD64" i="7"/>
  <c r="R66" i="7"/>
  <c r="V34" i="7"/>
  <c r="B33" i="7" s="1"/>
  <c r="A34" i="7" s="1"/>
  <c r="AC66" i="7"/>
  <c r="R60" i="7"/>
  <c r="AD58" i="7"/>
  <c r="D101" i="7"/>
  <c r="R61" i="7"/>
  <c r="AD61" i="7" s="1"/>
  <c r="AD62" i="7" s="1"/>
  <c r="V102" i="7"/>
  <c r="B101" i="7" s="1"/>
  <c r="A102" i="7" s="1"/>
  <c r="A35" i="7"/>
  <c r="W58" i="7"/>
  <c r="AB59" i="7" s="1"/>
  <c r="L60" i="7"/>
  <c r="M60" i="7"/>
  <c r="N60" i="7"/>
  <c r="Z59" i="7"/>
  <c r="O60" i="7"/>
  <c r="P60" i="7"/>
  <c r="L67" i="7"/>
  <c r="X67" i="7" s="1"/>
  <c r="X68" i="7" s="1"/>
  <c r="X66" i="7"/>
  <c r="M67" i="7"/>
  <c r="Y67" i="7" s="1"/>
  <c r="Y68" i="7" s="1"/>
  <c r="N67" i="7"/>
  <c r="Z67" i="7" s="1"/>
  <c r="Z68" i="7" s="1"/>
  <c r="Y66" i="7"/>
  <c r="O67" i="7"/>
  <c r="AA67" i="7" s="1"/>
  <c r="AA68" i="7" s="1"/>
  <c r="Z66" i="7"/>
  <c r="P67" i="7"/>
  <c r="AA66" i="7"/>
  <c r="R67" i="7"/>
  <c r="T99" i="7"/>
  <c r="T98" i="7"/>
  <c r="C101" i="7"/>
  <c r="A103" i="7" l="1"/>
  <c r="L105" i="13"/>
  <c r="L153" i="13"/>
  <c r="L160" i="13"/>
  <c r="AE84" i="13"/>
  <c r="AG85" i="13"/>
  <c r="AA84" i="13"/>
  <c r="AG84" i="13"/>
  <c r="AC84" i="13"/>
  <c r="L136" i="13"/>
  <c r="L64" i="13"/>
  <c r="L129" i="13"/>
  <c r="AD91" i="13"/>
  <c r="AB84" i="13"/>
  <c r="AE91" i="13"/>
  <c r="AG91" i="13"/>
  <c r="E38" i="13"/>
  <c r="AF92" i="13"/>
  <c r="AD92" i="13"/>
  <c r="AA92" i="13"/>
  <c r="D93" i="13" s="1"/>
  <c r="AB92" i="13"/>
  <c r="AC92" i="13"/>
  <c r="AE92" i="13"/>
  <c r="H93" i="13" s="1"/>
  <c r="AF91" i="13"/>
  <c r="AC91" i="13"/>
  <c r="AB85" i="13"/>
  <c r="AA85" i="13"/>
  <c r="D86" i="13" s="1"/>
  <c r="AE85" i="13"/>
  <c r="AD85" i="13"/>
  <c r="G86" i="13" s="1"/>
  <c r="AF84" i="13"/>
  <c r="AC85" i="13"/>
  <c r="AF85" i="13"/>
  <c r="AB91" i="13"/>
  <c r="W91" i="13" s="1"/>
  <c r="AG92" i="13"/>
  <c r="I45" i="13"/>
  <c r="F38" i="13"/>
  <c r="E45" i="13"/>
  <c r="L57" i="13"/>
  <c r="G45" i="13"/>
  <c r="D45" i="13"/>
  <c r="W42" i="13"/>
  <c r="G38" i="13"/>
  <c r="H38" i="13"/>
  <c r="I38" i="13"/>
  <c r="W34" i="13"/>
  <c r="D38" i="13"/>
  <c r="Y39" i="13"/>
  <c r="C38" i="13" s="1"/>
  <c r="H45" i="13"/>
  <c r="F45" i="13"/>
  <c r="Y46" i="13"/>
  <c r="C45" i="13" s="1"/>
  <c r="V68" i="7"/>
  <c r="B67" i="7" s="1"/>
  <c r="A68" i="7" s="1"/>
  <c r="D67" i="7"/>
  <c r="AA60" i="7"/>
  <c r="Z60" i="7"/>
  <c r="G67" i="7"/>
  <c r="C67" i="7"/>
  <c r="AA61" i="7"/>
  <c r="AA62" i="7" s="1"/>
  <c r="AD65" i="7"/>
  <c r="T64" i="7" s="1"/>
  <c r="AD66" i="7"/>
  <c r="F67" i="7"/>
  <c r="Z61" i="7"/>
  <c r="Z62" i="7" s="1"/>
  <c r="Y60" i="7"/>
  <c r="Y59" i="7"/>
  <c r="D61" i="7" s="1"/>
  <c r="AD67" i="7"/>
  <c r="AD68" i="7" s="1"/>
  <c r="X59" i="7"/>
  <c r="AD60" i="7"/>
  <c r="AD59" i="7"/>
  <c r="AC59" i="7"/>
  <c r="AB60" i="7"/>
  <c r="V62" i="7" s="1"/>
  <c r="B61" i="7" s="1"/>
  <c r="A62" i="7" s="1"/>
  <c r="X60" i="7"/>
  <c r="E67" i="7"/>
  <c r="Y61" i="7"/>
  <c r="Y62" i="7" s="1"/>
  <c r="E61" i="7"/>
  <c r="AC60" i="7"/>
  <c r="AB67" i="7"/>
  <c r="AB68" i="7" s="1"/>
  <c r="AA59" i="7"/>
  <c r="F61" i="7" s="1"/>
  <c r="AB61" i="7"/>
  <c r="AB62" i="7" s="1"/>
  <c r="X61" i="7"/>
  <c r="X62" i="7" s="1"/>
  <c r="W84" i="13" l="1"/>
  <c r="Y94" i="13"/>
  <c r="C93" i="13" s="1"/>
  <c r="G93" i="13"/>
  <c r="F86" i="13"/>
  <c r="E86" i="13"/>
  <c r="E93" i="13"/>
  <c r="Y87" i="13"/>
  <c r="C86" i="13" s="1"/>
  <c r="W90" i="13"/>
  <c r="H86" i="13"/>
  <c r="F93" i="13"/>
  <c r="W82" i="13"/>
  <c r="L40" i="13"/>
  <c r="L33" i="13"/>
  <c r="T65" i="7"/>
  <c r="A69" i="7" s="1"/>
  <c r="G61" i="7"/>
  <c r="T57" i="7"/>
  <c r="T59" i="7"/>
  <c r="C61" i="7"/>
  <c r="L88" i="13" l="1"/>
  <c r="L81" i="13"/>
  <c r="A63" i="7"/>
</calcChain>
</file>

<file path=xl/sharedStrings.xml><?xml version="1.0" encoding="utf-8"?>
<sst xmlns="http://schemas.openxmlformats.org/spreadsheetml/2006/main" count="1474" uniqueCount="195">
  <si>
    <t>Instructions</t>
  </si>
  <si>
    <t>African American or Black</t>
  </si>
  <si>
    <t>American Indian or Alaska Native</t>
  </si>
  <si>
    <t>Asian</t>
  </si>
  <si>
    <t>Native Hawaiian or Pacific Islander</t>
  </si>
  <si>
    <t>White</t>
  </si>
  <si>
    <t>Total</t>
  </si>
  <si>
    <t># families responded to survey</t>
  </si>
  <si>
    <t>More than one race</t>
  </si>
  <si>
    <t>HISPANIC ORIGIN</t>
  </si>
  <si>
    <t>Hispanic</t>
  </si>
  <si>
    <t>Not Hispanic</t>
  </si>
  <si>
    <t>DISABILITY CATEGORY</t>
  </si>
  <si>
    <t>Disability 
Category A</t>
  </si>
  <si>
    <t>Disability 
Category B</t>
  </si>
  <si>
    <t>Disability 
Category C</t>
  </si>
  <si>
    <t>Disability 
Category D</t>
  </si>
  <si>
    <t>Disability 
Category E</t>
  </si>
  <si>
    <t>RESPONDENT LANGUAGE</t>
  </si>
  <si>
    <t>English</t>
  </si>
  <si>
    <t>Spanish</t>
  </si>
  <si>
    <t>101-200%</t>
  </si>
  <si>
    <t>POVERTY LEVEL</t>
  </si>
  <si>
    <t>TIME IN EARLY INTERVENTION</t>
  </si>
  <si>
    <t>end of tab</t>
  </si>
  <si>
    <t>6-12 months</t>
  </si>
  <si>
    <t>13-24 months</t>
  </si>
  <si>
    <t>25-35 months</t>
  </si>
  <si>
    <t>Calculations</t>
  </si>
  <si>
    <t>ChiSq Good Fit</t>
  </si>
  <si>
    <t xml:space="preserve">The overall representativeness for the subgroup variable is in the Total column (column B) in the 'Are your data representative?' row of each table. </t>
  </si>
  <si>
    <t>Representativeness Calculations</t>
  </si>
  <si>
    <t xml:space="preserve">Note: The target population used for comparison could be 618 child count data, program data, or some other population. </t>
  </si>
  <si>
    <t>Note: If you completed the 'Response Rate' tab, the number of families who responded to the family survey will automatically populate. If not, you will need to enter them manually.</t>
  </si>
  <si>
    <t>If there is a statistically significant difference between the target and actual percentages, the 'Are your data representative' row will populate with 'No'.</t>
  </si>
  <si>
    <t>If there isn't a difference between the target and actual percentages, the 'Are your data representative' row will populate with 'Yes'.</t>
  </si>
  <si>
    <t xml:space="preserve">Column Total: </t>
  </si>
  <si>
    <t xml:space="preserve">Expected population: </t>
  </si>
  <si>
    <t xml:space="preserve">Expected survey: </t>
  </si>
  <si>
    <t xml:space="preserve">Z: </t>
  </si>
  <si>
    <t xml:space="preserve">p-value: </t>
  </si>
  <si>
    <t>TOTAL</t>
  </si>
  <si>
    <t>These columns read the tables to the left and pull only columns with data (i.e. if both the # families and # surveys =0 or are blank, then no data).
Rows for percent of total are included below the values. Across each row of percents, should = 100%.  These %s are used in the z calcs to the right.</t>
  </si>
  <si>
    <t>Test proportion</t>
  </si>
  <si>
    <t>Sample proportion</t>
  </si>
  <si>
    <t>RACE / ETHNICITY</t>
  </si>
  <si>
    <t xml:space="preserve">   </t>
  </si>
  <si>
    <t>In the row above each table, for programming purposes, a cell will contain an index number if that column contains data. You may ignore this row.</t>
  </si>
  <si>
    <r>
      <rPr>
        <b/>
        <sz val="11"/>
        <color theme="1"/>
        <rFont val="Calibri"/>
        <family val="2"/>
        <scheme val="minor"/>
      </rPr>
      <t xml:space="preserve">Step 2: </t>
    </r>
    <r>
      <rPr>
        <sz val="11"/>
        <color theme="1"/>
        <rFont val="Calibri"/>
        <family val="2"/>
        <scheme val="minor"/>
      </rPr>
      <t xml:space="preserve">For each subgroup variable, enter the number of families who responded to the family survey in the '# families responded to survey' row, columns C through H. </t>
    </r>
  </si>
  <si>
    <r>
      <rPr>
        <b/>
        <sz val="11"/>
        <color theme="1"/>
        <rFont val="Calibri"/>
        <family val="2"/>
        <scheme val="minor"/>
      </rPr>
      <t>Step 1:</t>
    </r>
    <r>
      <rPr>
        <sz val="11"/>
        <color theme="1"/>
        <rFont val="Calibri"/>
        <family val="2"/>
        <scheme val="minor"/>
      </rPr>
      <t xml:space="preserve"> For each subgroup variable (e.g., race, disability category), enter the number of families in the '# families in target population' row, columns C through H.</t>
    </r>
  </si>
  <si>
    <t>Note: Information in columns K:AD is used to calculate the representativeness of each category in each table (via z statistic and p-value), and representativeness of each table overall (via chi-sq test). 
Columns K:AD are displayed for your information / verification, but the essential values you need should be contained in the tables in columns A:I.</t>
  </si>
  <si>
    <t>Column T: 
Top (orange) = number of cells with expected value &lt;5.
Bottom (green) = cell addresses corresponding to those cells.
Used in [A17] and after each applicable table.</t>
  </si>
  <si>
    <t>Data Representativeness</t>
  </si>
  <si>
    <t xml:space="preserve">Confidence Interval: </t>
  </si>
  <si>
    <t>Comparison value (100% - x):</t>
  </si>
  <si>
    <t>Race / Ethnicity OVERALL</t>
  </si>
  <si>
    <t>Hispanic Origin OVERALL</t>
  </si>
  <si>
    <t>Respondent Language OVERALL</t>
  </si>
  <si>
    <t>Poverty Level OVERALL</t>
  </si>
  <si>
    <t>Time in Early Intervention OVERALL</t>
  </si>
  <si>
    <t>Not English or Spanish</t>
  </si>
  <si>
    <r>
      <t>Each column first totals the values in the tables L:R.  Then the Expected population and Expected survey are built off the % [test and sample proportions] from the table in [L:R] to re-distribute expectations. 
Z-scores are then calculated using this formula: 
=IFERROR((</t>
    </r>
    <r>
      <rPr>
        <b/>
        <sz val="9"/>
        <color rgb="FFFF0000"/>
        <rFont val="Calibri"/>
        <family val="2"/>
        <scheme val="minor"/>
      </rPr>
      <t>SAMPLE PROPORTION</t>
    </r>
    <r>
      <rPr>
        <sz val="9"/>
        <color rgb="FF9900FF"/>
        <rFont val="Calibri"/>
        <family val="2"/>
        <scheme val="minor"/>
      </rPr>
      <t xml:space="preserve"> - </t>
    </r>
    <r>
      <rPr>
        <b/>
        <sz val="9"/>
        <color theme="5"/>
        <rFont val="Calibri"/>
        <family val="2"/>
        <scheme val="minor"/>
      </rPr>
      <t>TEST PROPORTION</t>
    </r>
    <r>
      <rPr>
        <sz val="9"/>
        <color rgb="FF9900FF"/>
        <rFont val="Calibri"/>
        <family val="2"/>
        <scheme val="minor"/>
      </rPr>
      <t>)/SQRT(</t>
    </r>
    <r>
      <rPr>
        <b/>
        <sz val="9"/>
        <color theme="5"/>
        <rFont val="Calibri"/>
        <family val="2"/>
        <scheme val="minor"/>
      </rPr>
      <t>TEST PROPORTION</t>
    </r>
    <r>
      <rPr>
        <sz val="9"/>
        <color rgb="FF9900FF"/>
        <rFont val="Calibri"/>
        <family val="2"/>
        <scheme val="minor"/>
      </rPr>
      <t>*(1-</t>
    </r>
    <r>
      <rPr>
        <b/>
        <sz val="9"/>
        <color theme="5"/>
        <rFont val="Calibri"/>
        <family val="2"/>
        <scheme val="minor"/>
      </rPr>
      <t>TEST PROPORTION</t>
    </r>
    <r>
      <rPr>
        <sz val="9"/>
        <color rgb="FF9900FF"/>
        <rFont val="Calibri"/>
        <family val="2"/>
        <scheme val="minor"/>
      </rPr>
      <t>)/</t>
    </r>
    <r>
      <rPr>
        <b/>
        <sz val="9"/>
        <color rgb="FF00B050"/>
        <rFont val="Calibri"/>
        <family val="2"/>
        <scheme val="minor"/>
      </rPr>
      <t>SAMPLE SIZE</t>
    </r>
    <r>
      <rPr>
        <sz val="9"/>
        <color rgb="FF9900FF"/>
        <rFont val="Calibri"/>
        <family val="2"/>
        <scheme val="minor"/>
      </rPr>
      <t>),"")
=IFERROR((</t>
    </r>
    <r>
      <rPr>
        <b/>
        <sz val="9"/>
        <color rgb="FFFF0000"/>
        <rFont val="Calibri"/>
        <family val="2"/>
        <scheme val="minor"/>
      </rPr>
      <t>L26</t>
    </r>
    <r>
      <rPr>
        <sz val="9"/>
        <color rgb="FF9900FF"/>
        <rFont val="Calibri"/>
        <family val="2"/>
        <scheme val="minor"/>
      </rPr>
      <t>-</t>
    </r>
    <r>
      <rPr>
        <b/>
        <sz val="9"/>
        <color theme="5"/>
        <rFont val="Calibri"/>
        <family val="2"/>
        <scheme val="minor"/>
      </rPr>
      <t>L25</t>
    </r>
    <r>
      <rPr>
        <sz val="9"/>
        <color rgb="FF9900FF"/>
        <rFont val="Calibri"/>
        <family val="2"/>
        <scheme val="minor"/>
      </rPr>
      <t>)/SQRT(</t>
    </r>
    <r>
      <rPr>
        <b/>
        <sz val="9"/>
        <color theme="5"/>
        <rFont val="Calibri"/>
        <family val="2"/>
        <scheme val="minor"/>
      </rPr>
      <t>L25</t>
    </r>
    <r>
      <rPr>
        <sz val="9"/>
        <color rgb="FF9900FF"/>
        <rFont val="Calibri"/>
        <family val="2"/>
        <scheme val="minor"/>
      </rPr>
      <t>*(1-</t>
    </r>
    <r>
      <rPr>
        <b/>
        <sz val="9"/>
        <color theme="5"/>
        <rFont val="Calibri"/>
        <family val="2"/>
        <scheme val="minor"/>
      </rPr>
      <t>L25</t>
    </r>
    <r>
      <rPr>
        <sz val="9"/>
        <color rgb="FF9900FF"/>
        <rFont val="Calibri"/>
        <family val="2"/>
        <scheme val="minor"/>
      </rPr>
      <t>)/</t>
    </r>
    <r>
      <rPr>
        <b/>
        <sz val="9"/>
        <color rgb="FF00B050"/>
        <rFont val="Calibri"/>
        <family val="2"/>
        <scheme val="minor"/>
      </rPr>
      <t>$K24</t>
    </r>
    <r>
      <rPr>
        <sz val="9"/>
        <color rgb="FF9900FF"/>
        <rFont val="Calibri"/>
        <family val="2"/>
        <scheme val="minor"/>
      </rPr>
      <t>),"")
p values are then calculated with 
=IF(ISNUMBER(</t>
    </r>
    <r>
      <rPr>
        <b/>
        <sz val="9"/>
        <color rgb="FF0070C0"/>
        <rFont val="Calibri"/>
        <family val="2"/>
        <scheme val="minor"/>
      </rPr>
      <t>Z STATISTIC</t>
    </r>
    <r>
      <rPr>
        <sz val="9"/>
        <color rgb="FF9900FF"/>
        <rFont val="Calibri"/>
        <family val="2"/>
        <scheme val="minor"/>
      </rPr>
      <t>),2*NORMSDIST(-ABS(</t>
    </r>
    <r>
      <rPr>
        <b/>
        <sz val="9"/>
        <color rgb="FF0070C0"/>
        <rFont val="Calibri"/>
        <family val="2"/>
        <scheme val="minor"/>
      </rPr>
      <t>Z STATISTIC</t>
    </r>
    <r>
      <rPr>
        <sz val="9"/>
        <color rgb="FF9900FF"/>
        <rFont val="Calibri"/>
        <family val="2"/>
        <scheme val="minor"/>
      </rPr>
      <t>)),"")
=IF(ISNUMBER(</t>
    </r>
    <r>
      <rPr>
        <b/>
        <sz val="9"/>
        <color rgb="FF0070C0"/>
        <rFont val="Calibri"/>
        <family val="2"/>
        <scheme val="minor"/>
      </rPr>
      <t>X26</t>
    </r>
    <r>
      <rPr>
        <sz val="9"/>
        <color rgb="FF9900FF"/>
        <rFont val="Calibri"/>
        <family val="2"/>
        <scheme val="minor"/>
      </rPr>
      <t>),2*NORMSDIST(-ABS(</t>
    </r>
    <r>
      <rPr>
        <b/>
        <sz val="9"/>
        <color rgb="FF0070C0"/>
        <rFont val="Calibri"/>
        <family val="2"/>
        <scheme val="minor"/>
      </rPr>
      <t>X26</t>
    </r>
    <r>
      <rPr>
        <sz val="9"/>
        <color rgb="FF9900FF"/>
        <rFont val="Calibri"/>
        <family val="2"/>
        <scheme val="minor"/>
      </rPr>
      <t>)),"")
A chi^2 test is selected based on number of columns with data
=IFERROR(CHOOSE(MAX(L21:R21),"need more data",</t>
    </r>
    <r>
      <rPr>
        <sz val="9"/>
        <color theme="9" tint="-0.249977111117893"/>
        <rFont val="Calibri"/>
        <family val="2"/>
        <scheme val="minor"/>
      </rPr>
      <t>CHISQ.TEST(L23:M24, X24:Y25)</t>
    </r>
    <r>
      <rPr>
        <sz val="9"/>
        <color rgb="FF9900FF"/>
        <rFont val="Calibri"/>
        <family val="2"/>
        <scheme val="minor"/>
      </rPr>
      <t>,</t>
    </r>
    <r>
      <rPr>
        <sz val="9"/>
        <color theme="8" tint="-0.249977111117893"/>
        <rFont val="Calibri"/>
        <family val="2"/>
        <scheme val="minor"/>
      </rPr>
      <t>CHISQ.TEST(L23:N24, X24:Z25)</t>
    </r>
    <r>
      <rPr>
        <sz val="9"/>
        <color rgb="FF9900FF"/>
        <rFont val="Calibri"/>
        <family val="2"/>
        <scheme val="minor"/>
      </rPr>
      <t>,</t>
    </r>
    <r>
      <rPr>
        <sz val="9"/>
        <color theme="7" tint="-0.249977111117893"/>
        <rFont val="Calibri"/>
        <family val="2"/>
        <scheme val="minor"/>
      </rPr>
      <t>CHISQ.TEST(L23:O24, X24:AA25)</t>
    </r>
    <r>
      <rPr>
        <sz val="9"/>
        <color rgb="FF9900FF"/>
        <rFont val="Calibri"/>
        <family val="2"/>
        <scheme val="minor"/>
      </rPr>
      <t>,</t>
    </r>
    <r>
      <rPr>
        <sz val="9"/>
        <color theme="6" tint="-0.249977111117893"/>
        <rFont val="Calibri"/>
        <family val="2"/>
        <scheme val="minor"/>
      </rPr>
      <t>CHISQ.TEST(L23:P24, X24:AB25)</t>
    </r>
    <r>
      <rPr>
        <sz val="9"/>
        <color rgb="FF9900FF"/>
        <rFont val="Calibri"/>
        <family val="2"/>
        <scheme val="minor"/>
      </rPr>
      <t>,</t>
    </r>
    <r>
      <rPr>
        <sz val="9"/>
        <color theme="5" tint="-0.249977111117893"/>
        <rFont val="Calibri"/>
        <family val="2"/>
        <scheme val="minor"/>
      </rPr>
      <t>CHISQ.TEST(L23:Q24, X24:AC25)</t>
    </r>
    <r>
      <rPr>
        <sz val="9"/>
        <color rgb="FF9900FF"/>
        <rFont val="Calibri"/>
        <family val="2"/>
        <scheme val="minor"/>
      </rPr>
      <t>,</t>
    </r>
    <r>
      <rPr>
        <sz val="9"/>
        <color theme="4" tint="-0.249977111117893"/>
        <rFont val="Calibri"/>
        <family val="2"/>
        <scheme val="minor"/>
      </rPr>
      <t>CHISQ.TEST(L23:R24, X24:AD25)</t>
    </r>
    <r>
      <rPr>
        <sz val="9"/>
        <color rgb="FF9900FF"/>
        <rFont val="Calibri"/>
        <family val="2"/>
        <scheme val="minor"/>
      </rPr>
      <t xml:space="preserve">),"")
</t>
    </r>
  </si>
  <si>
    <t>100% or less</t>
  </si>
  <si>
    <t>200%  or more</t>
  </si>
  <si>
    <t>There are two rows below each table that may contain information about your data.</t>
  </si>
  <si>
    <t>In the first row below each table, you will be alerted if any column does not contain data (this may be your intention, which is OK).</t>
  </si>
  <si>
    <t>The Total # families responding to survey should be the same in each subgroup table. That is, these totals should all be the same value: B32, B40, B48, B56, B64, and B72.</t>
  </si>
  <si>
    <t>In the second row below each table, you will be alerted that if the data is representative overall, then representativeness for individual categories is not calculated.</t>
  </si>
  <si>
    <r>
      <rPr>
        <b/>
        <sz val="11"/>
        <color theme="1"/>
        <rFont val="Calibri"/>
        <family val="2"/>
        <scheme val="minor"/>
      </rPr>
      <t xml:space="preserve">Use caution </t>
    </r>
    <r>
      <rPr>
        <sz val="11"/>
        <color theme="1"/>
        <rFont val="Calibri"/>
        <family val="2"/>
        <scheme val="minor"/>
      </rPr>
      <t xml:space="preserve">when interpreting results that yield small cell sizes when broken out by subgroup, which in this calculator is most likely to occur with fewer than 35 total survey respondents. </t>
    </r>
  </si>
  <si>
    <r>
      <rPr>
        <b/>
        <sz val="11"/>
        <color theme="1"/>
        <rFont val="Calibri"/>
        <family val="2"/>
        <scheme val="minor"/>
      </rPr>
      <t xml:space="preserve">Step 3: </t>
    </r>
    <r>
      <rPr>
        <sz val="11"/>
        <color theme="1"/>
        <rFont val="Calibri"/>
        <family val="2"/>
        <scheme val="minor"/>
      </rPr>
      <t>Representativeness for each category will be calculated based on inputs from Step 1 and Step 2.</t>
    </r>
  </si>
  <si>
    <t>Note: If your data are representative overall (when column B = YES), then results for the individual categories in that table are not displayed since the initial test determines whether there is a significant difference at all among subgroups..</t>
  </si>
  <si>
    <t>Date</t>
  </si>
  <si>
    <t>version</t>
  </si>
  <si>
    <t>Notes</t>
  </si>
  <si>
    <t>The Total # families enrolled in Part Cshould be the same in each subgroup table. That is, these totals should all be the same value: B31, B39, B47, B55, B63, and B71.</t>
  </si>
  <si>
    <t># families enrolled in Part C</t>
  </si>
  <si>
    <t>% of families enrolled in Part C who responded to the survey</t>
  </si>
  <si>
    <t>Are your survey data representative of the families enrolled in Part C?</t>
  </si>
  <si>
    <t># families surveyed</t>
  </si>
  <si>
    <t>% of families surveyed who responded to the survey</t>
  </si>
  <si>
    <t>Are your survey data representative of the families surveyed?</t>
  </si>
  <si>
    <t xml:space="preserve">
</t>
  </si>
  <si>
    <t>There are six tables, one for each subgroup.</t>
  </si>
  <si>
    <t>Data Entry</t>
  </si>
  <si>
    <t>Analysis</t>
  </si>
  <si>
    <t>NOTES:</t>
  </si>
  <si>
    <t>Are the survey data representative of the number of families enrolled in Part C?</t>
  </si>
  <si>
    <t>Data Entry:</t>
  </si>
  <si>
    <t>Analysis:</t>
  </si>
  <si>
    <t>Are the survey data representative of the number of families surveyed?</t>
  </si>
  <si>
    <t xml:space="preserve"> Row 30 is a Yes/No value based on a statistical calculation of whether the survey response data is representative of the number of families in Part C.  
 If the TOTAL column is Yes, then the data is representative overall and you must use caution interpreting the subgroups' results.  See the note to the right of the table for more explanation.</t>
  </si>
  <si>
    <t>If there is a statistically significant difference between the expected and actual percentages, the 'Are your data representative' row will populate with 'No'.</t>
  </si>
  <si>
    <t>If there isn't a difference between the expected and actual percentages, the 'Are your data representative' row will populate with 'Yes'.</t>
  </si>
  <si>
    <t xml:space="preserve">Use caution when interpreting results that yield small cell sizes when broken out by subgroup, which in this calculator is most likely to occur with fewer than 35 total survey respondents. </t>
  </si>
  <si>
    <t xml:space="preserve"># enrolled: </t>
  </si>
  <si>
    <t xml:space="preserve"># surveyed: </t>
  </si>
  <si>
    <t xml:space="preserve"># responded: </t>
  </si>
  <si>
    <t xml:space="preserve">
</t>
  </si>
  <si>
    <t>The Total # families enrolled in Part C should be the same in each subgroup table. That is, these totals should all be the same value: B31, B39, B47, B55, B63, and B71.</t>
  </si>
  <si>
    <r>
      <t xml:space="preserve">In row 27, enter the number of families </t>
    </r>
    <r>
      <rPr>
        <u/>
        <sz val="11"/>
        <color theme="1"/>
        <rFont val="Calibri"/>
        <family val="2"/>
        <scheme val="minor"/>
      </rPr>
      <t>enrolled in Part C</t>
    </r>
    <r>
      <rPr>
        <sz val="11"/>
        <color theme="1"/>
        <rFont val="Calibri"/>
        <family val="2"/>
        <scheme val="minor"/>
      </rPr>
      <t xml:space="preserve"> for each subgroup variable in columns C through I.</t>
    </r>
  </si>
  <si>
    <r>
      <t xml:space="preserve">In row 28, enter the number of families </t>
    </r>
    <r>
      <rPr>
        <u/>
        <sz val="11"/>
        <color theme="1"/>
        <rFont val="Calibri"/>
        <family val="2"/>
        <scheme val="minor"/>
      </rPr>
      <t>surveyed</t>
    </r>
    <r>
      <rPr>
        <sz val="11"/>
        <color theme="1"/>
        <rFont val="Calibri"/>
        <family val="2"/>
        <scheme val="minor"/>
      </rPr>
      <t xml:space="preserve"> for each subgroup variable in columns C through I.</t>
    </r>
  </si>
  <si>
    <r>
      <t xml:space="preserve">In row 29, enter the number of families that </t>
    </r>
    <r>
      <rPr>
        <u/>
        <sz val="11"/>
        <color theme="1"/>
        <rFont val="Calibri"/>
        <family val="2"/>
        <scheme val="minor"/>
      </rPr>
      <t>responded to the survey</t>
    </r>
    <r>
      <rPr>
        <sz val="11"/>
        <color theme="1"/>
        <rFont val="Calibri"/>
        <family val="2"/>
        <scheme val="minor"/>
      </rPr>
      <t xml:space="preserve"> for each subgroup variable in columns C through I.</t>
    </r>
  </si>
  <si>
    <r>
      <rPr>
        <b/>
        <sz val="11"/>
        <color theme="1"/>
        <rFont val="Calibri"/>
        <family val="2"/>
        <scheme val="minor"/>
      </rPr>
      <t>Note:</t>
    </r>
    <r>
      <rPr>
        <sz val="11"/>
        <color theme="1"/>
        <rFont val="Calibri"/>
        <family val="2"/>
        <scheme val="minor"/>
      </rPr>
      <t xml:space="preserve"> You do not need to enter data for ALL subgroups. If you leave a column blank, a note will appear in cell K26 specifying which columns ARE included in analysis. This is not an error.
All tables must have the same totals entered in the first table for number of families enrolled, number of families surveyed, and number of families responded. Those totals appear in row 1, above.</t>
    </r>
  </si>
  <si>
    <r>
      <t xml:space="preserve">Row 35 shows the data that you entered in the data entry table for the number of families </t>
    </r>
    <r>
      <rPr>
        <u/>
        <sz val="11"/>
        <color theme="1"/>
        <rFont val="Calibri"/>
        <family val="2"/>
        <scheme val="minor"/>
      </rPr>
      <t>enrolled in Part C</t>
    </r>
    <r>
      <rPr>
        <sz val="11"/>
        <color theme="1"/>
        <rFont val="Calibri"/>
        <family val="2"/>
        <scheme val="minor"/>
      </rPr>
      <t xml:space="preserve"> for each subgroup variable in columns C through I.</t>
    </r>
  </si>
  <si>
    <r>
      <t xml:space="preserve">Row 36 shows the data that you entered in the data entry table for the number of families that </t>
    </r>
    <r>
      <rPr>
        <u/>
        <sz val="11"/>
        <color theme="1"/>
        <rFont val="Calibri"/>
        <family val="2"/>
        <scheme val="minor"/>
      </rPr>
      <t xml:space="preserve"> responded to the survey</t>
    </r>
    <r>
      <rPr>
        <sz val="11"/>
        <color theme="1"/>
        <rFont val="Calibri"/>
        <family val="2"/>
        <scheme val="minor"/>
      </rPr>
      <t xml:space="preserve"> for each subgroup variable in columns C through I.</t>
    </r>
  </si>
  <si>
    <t>Row 37 is calculated: number of families that responded to the survey divided by the number of families enrolled in Part C for each subgroup variable in columns C through I.</t>
  </si>
  <si>
    <r>
      <t xml:space="preserve">Row 42 shows the data that you entered in the data entry table for the number of families </t>
    </r>
    <r>
      <rPr>
        <u/>
        <sz val="11"/>
        <color theme="1"/>
        <rFont val="Calibri"/>
        <family val="2"/>
        <scheme val="minor"/>
      </rPr>
      <t>surveyed</t>
    </r>
    <r>
      <rPr>
        <sz val="11"/>
        <color theme="1"/>
        <rFont val="Calibri"/>
        <family val="2"/>
        <scheme val="minor"/>
      </rPr>
      <t xml:space="preserve"> for each subgroup variable in columns C through I.</t>
    </r>
  </si>
  <si>
    <r>
      <t xml:space="preserve">Row 43 shows the data that you entered in the data entry table for the number of families that </t>
    </r>
    <r>
      <rPr>
        <u/>
        <sz val="11"/>
        <color theme="1"/>
        <rFont val="Calibri"/>
        <family val="2"/>
        <scheme val="minor"/>
      </rPr>
      <t>responded to the survey</t>
    </r>
    <r>
      <rPr>
        <sz val="11"/>
        <color theme="1"/>
        <rFont val="Calibri"/>
        <family val="2"/>
        <scheme val="minor"/>
      </rPr>
      <t xml:space="preserve"> for each subgroup variable in columns C through I.</t>
    </r>
  </si>
  <si>
    <t>Row 44 is calculated: number of families that responded to the survey divided by the number of families surveyed for each subgroup variable in columns C through I.</t>
  </si>
  <si>
    <t>Information</t>
  </si>
  <si>
    <t>What is the response rate and representativeness calculator?</t>
  </si>
  <si>
    <t>Examining the quality of family outcomes data is an important step in data analysis and subsequent interpretation. High quality family outcomes data are essential for planning program improvement activities. The ECTA Outcomes Team has developed this calculator to allow states and others to easily compute response rates for their family survey data and determine if the surveys they received are representative of the target population.</t>
  </si>
  <si>
    <t xml:space="preserve">
</t>
  </si>
  <si>
    <t>How could you use the response rate and representativeness calculator?</t>
  </si>
  <si>
    <t>How do you know if your data are representative?</t>
  </si>
  <si>
    <t>Can this calculator be used for analyses at the local level?</t>
  </si>
  <si>
    <t>Is this calculator valid with small survey samples?</t>
  </si>
  <si>
    <t xml:space="preserve">
</t>
  </si>
  <si>
    <t>Number of families surveyed must remain consistent across all subgroups</t>
  </si>
  <si>
    <t>Number of families that responded to the survey must remain consistent across all subgroups</t>
  </si>
  <si>
    <t>DATA REPRESENTATIVENESS EXAMPLE</t>
  </si>
  <si>
    <t>Row 38 shows the calculated Yes/No for representativeness for each sub-category.</t>
  </si>
  <si>
    <t>Row 45 shows the calculated Yes/No for representativeness for each sub-category.</t>
  </si>
  <si>
    <t xml:space="preserve"># participating: </t>
  </si>
  <si>
    <t>In row 27, enter the number of families participating in Part C for each subgroup variable in columns C through I.</t>
  </si>
  <si>
    <t>The Total # families participating in Part C should be the same in each subgroup table. That is, these totals should all be the same value: B31, B39, B47, B55, B63, and B71.</t>
  </si>
  <si>
    <t>Note: You do not need to enter data for ALL subgroups. If you leave a column blank, a note will appear in cell K26 specifying which columns ARE included in analysis. This is not an error.
All tables must have the same totals entered in the first table for number of families participating, number of families surveyed, and number of families responded. Those totals appear in row 1, above.</t>
  </si>
  <si>
    <t>Are the survey data representative of the number of families participating in Part C?</t>
  </si>
  <si>
    <t>Row 35 shows the data that you entered in the data entry table for the number of families participating in Part C for each subgroup variable in columns C through I.</t>
  </si>
  <si>
    <t>Row 37 is calculated: number of families that responded to the survey divided by the number of families participating in Part C for each subgroup variable in columns C through I.</t>
  </si>
  <si>
    <t># families participating in Part C</t>
  </si>
  <si>
    <t>% of families participating in Part C who responded to the survey</t>
  </si>
  <si>
    <t>Are your survey data representative of the families participating in Part C?</t>
  </si>
  <si>
    <t>DATA REPRESENTATIVENESS Time in Early Intervention</t>
  </si>
  <si>
    <t>DATA REPRESENTATIVENESS Respondent Language</t>
  </si>
  <si>
    <t>DATA REPRESENTATIVENESS Disability Category</t>
  </si>
  <si>
    <t>DATA REPRESENTATIVENESS Hispanic Origin</t>
  </si>
  <si>
    <t>DATA REPRESENTATIVENESS Race/Ethnicity</t>
  </si>
  <si>
    <t>DATA REPRESENTATIVENESS HISPANIC ORIGIN EXAMPLE</t>
  </si>
  <si>
    <t>DATA REPRESENTATIVENESS RACE/ETHNICITY EXAMPLE</t>
  </si>
  <si>
    <t>Number of families participating in Part C must remain consistent across all subgroups</t>
  </si>
  <si>
    <t>All tables must have the same totals entered in the first table for number of families participating, number of families surveyed, and number of families responded. Those totals appear in row 1, above.</t>
  </si>
  <si>
    <t xml:space="preserve">The calculator uses an accepted formula (Chi-square test) to evaluate the statistical significance of the overall table. If this overall test shows no significant difference, the data are representative of the population. If the overall test shows a significant difference there are groups within the table that are under or over represented. The calculator uses an accepted formula (z test of proportional difference) to determine whether the difference between the expected percentage and the observed percentage within a category (e.g. Hispanic) is statistically significant (or meaningful), based upon the 95% confidence intervals for each table (significance level = 0.05). Differences that are statistically significant are marked as 'No' in the row labeled 'Are your data representative?' </t>
  </si>
  <si>
    <t xml:space="preserve">
</t>
  </si>
  <si>
    <t xml:space="preserve">Alt text: Logo: DaSy Center;  Logo: ECTA Center
</t>
  </si>
  <si>
    <t>Accessibility</t>
  </si>
  <si>
    <t>Image: 
Sample data entered into 
a Race/Ethnicity table 
to show various error 
messages and results.</t>
  </si>
  <si>
    <t>Image:  Sample data entered into a Race/Ethnicity table</t>
  </si>
  <si>
    <t>Image:  Table of calculated values and results based on sample data entered. An error message indicates that one of the categories has a value too small to include in the results.</t>
  </si>
  <si>
    <t>Image:  Table of calculated values and results based on sample data entered. One error message indicates that caution should used interpreting representativeness for subgroups because data is representative overall. Another error message indicates that one of the categories has a value too small to include in the results.</t>
  </si>
  <si>
    <t>In row 22, enter the number of families participating in Part C for each subgroup variable in columns D through J.</t>
  </si>
  <si>
    <r>
      <t xml:space="preserve">In row 23, enter the number of families </t>
    </r>
    <r>
      <rPr>
        <u/>
        <sz val="11"/>
        <color theme="1"/>
        <rFont val="Calibri"/>
        <family val="2"/>
        <scheme val="minor"/>
      </rPr>
      <t>surveyed</t>
    </r>
    <r>
      <rPr>
        <sz val="11"/>
        <color theme="1"/>
        <rFont val="Calibri"/>
        <family val="2"/>
        <scheme val="minor"/>
      </rPr>
      <t xml:space="preserve"> for each subgroup variable in columns D through J.</t>
    </r>
  </si>
  <si>
    <r>
      <t xml:space="preserve">In row 24, enter the number of families that </t>
    </r>
    <r>
      <rPr>
        <u/>
        <sz val="11"/>
        <color theme="1"/>
        <rFont val="Calibri"/>
        <family val="2"/>
        <scheme val="minor"/>
      </rPr>
      <t>responded to the survey</t>
    </r>
    <r>
      <rPr>
        <sz val="11"/>
        <color theme="1"/>
        <rFont val="Calibri"/>
        <family val="2"/>
        <scheme val="minor"/>
      </rPr>
      <t xml:space="preserve"> for each subgroup variable in columns D through J.</t>
    </r>
  </si>
  <si>
    <t>Note: You do not need to enter data for ALL subgroups. If you leave a column blank, a note will appear in cell K21 specifying which columns ARE included in analysis. This is not an error.
All tables must have the same totals entered in the first table for number of families participating, number of families surveyed, and number of families responded. Those totals appear in row 1, above.</t>
  </si>
  <si>
    <t>Row 32 shows the calculated Yes/No for representativeness for each sub-category.</t>
  </si>
  <si>
    <t>Row 29 shows the data that you entered in the data entry table for the number of families participating in Part C for each subgroup variable in columns D through J.</t>
  </si>
  <si>
    <r>
      <t xml:space="preserve">Row 30 shows the data that you entered in the data entry table for the number of families that </t>
    </r>
    <r>
      <rPr>
        <u/>
        <sz val="11"/>
        <color theme="1"/>
        <rFont val="Calibri"/>
        <family val="2"/>
        <scheme val="minor"/>
      </rPr>
      <t xml:space="preserve"> responded to the survey</t>
    </r>
    <r>
      <rPr>
        <sz val="11"/>
        <color theme="1"/>
        <rFont val="Calibri"/>
        <family val="2"/>
        <scheme val="minor"/>
      </rPr>
      <t xml:space="preserve"> for each subgroup variable in columns D through J.</t>
    </r>
  </si>
  <si>
    <t>Row 31 is calculated: number of families that responded to the survey divided by the number of families participating in Part C for each subgroup variable in columns D through J.</t>
  </si>
  <si>
    <t>Row 39 shows the calculated Yes/No for representativeness for each sub-category.</t>
  </si>
  <si>
    <r>
      <t xml:space="preserve">Row 36 shows the data that you entered in the data entry table for the number of families </t>
    </r>
    <r>
      <rPr>
        <u/>
        <sz val="11"/>
        <color theme="1"/>
        <rFont val="Calibri"/>
        <family val="2"/>
        <scheme val="minor"/>
      </rPr>
      <t>surveyed</t>
    </r>
    <r>
      <rPr>
        <sz val="11"/>
        <color theme="1"/>
        <rFont val="Calibri"/>
        <family val="2"/>
        <scheme val="minor"/>
      </rPr>
      <t xml:space="preserve"> for each subgroup variable in columns D through J.</t>
    </r>
  </si>
  <si>
    <r>
      <t xml:space="preserve">Row 37 shows the data that you entered in the data entry table for the number of families that </t>
    </r>
    <r>
      <rPr>
        <u/>
        <sz val="11"/>
        <color theme="1"/>
        <rFont val="Calibri"/>
        <family val="2"/>
        <scheme val="minor"/>
      </rPr>
      <t>responded to the survey</t>
    </r>
    <r>
      <rPr>
        <sz val="11"/>
        <color theme="1"/>
        <rFont val="Calibri"/>
        <family val="2"/>
        <scheme val="minor"/>
      </rPr>
      <t xml:space="preserve"> for each subgroup variable in columns D through J.</t>
    </r>
  </si>
  <si>
    <t>Row 38 is calculated: number of families that responded to the survey divided by the number of families surveyed for each subgroup variable in columns D through J.</t>
  </si>
  <si>
    <t>The response rate and representativeness calculator uses statistical formulas to compare data that you input from your family outcomes surveys. The calculator compares the people who did respond to the people who did not respond. The calculator then highlights statistically significant differences. Additional details on the calculations are provided below.</t>
  </si>
  <si>
    <t>Why use this calculator?</t>
  </si>
  <si>
    <t>How do the calculations work?</t>
  </si>
  <si>
    <t>This calculator uses statistical formulas to determine if the overall distribution of survey responses across subgroups is similar to the distribution of those subgroups in the population. If the calculator finds the distribution of subgroups from the survey is significantly different than the distribution of those subgroups in the population, it will perform a follow-up analysis to compare the population and survey percentages for each subgroup  to determine if the two percentages are meaningfully different within each subgroup (i.e., % of surveys received versus % of families in target population). The user enters the values by subgroup and the calculator computes the overall statistical significance of the table. Then, if the overall test is statistically significant (i.e., distribution of survey responses is meaningfully different from the population), the calculator then computes the difference between the two percentages within each subgroup and highlights significant differences. Instructions about how to enter data into the calculator appear at the top of each tab.</t>
  </si>
  <si>
    <t>Use the response rate and representativeness calculator to ...
1)   Calcuate overall and subgroup response rates for your family survey data.
2)   Compare the percentage of surveys received from different subgroups of families to the target population.</t>
  </si>
  <si>
    <t>The calculator uses the Bonferroni method to correct for the increased probability of finding a significant difference that results from conducting multiple significance tests on a table of dependent data. This method divides the significance level (i.e. p&lt;.05) by the number of tests conducted on the table (overall Chi Square test plus all pairwise tests of individual categories).</t>
  </si>
  <si>
    <t>No, this calculator is not designed for analyses below the state level due to likely challenges with small n sizes.</t>
  </si>
  <si>
    <t>Use caution when interpreting results that yield small cell sizes when broken out by subgroup, which in this calculator is most likely to occur with fewer than 35 total survey respondents.</t>
  </si>
  <si>
    <t>Version May 2024</t>
  </si>
  <si>
    <t xml:space="preserve">The contents of this document were developed under a grant, #H373Z190002, and a cooperative agreement, #H326P220002, from the Office of Special Education Programs, U.S. Department of Education. However, the content does not necessarily represent the policy of the U.S. Department of Education, and you should not assume endorsement by the Federal Government. DaSy Center Project Officers: Meredith Miceli and Amy Bae. ECTA Center Project Officer: Julia Martin Eile.
</t>
  </si>
  <si>
    <t xml:space="preserve">There are eight tabs in this workbook with content: 2 tabs with example data and 6 tabs for your data entry. The 2 tabs labeled “Race_Ethnicity EXAMPLE” and “Hispanic_Origin EXAMPLE” have values filled in so that you can see different Notes messages and how some sample data appear. Each of the six other data entry tabs represents a different subgroup: Race/Ethnicity, Hispanic Origin, Disability Category, Respondent Language, Poverty Level, and Time in Early Intervention. These are the tabs in which you will enter data for each subgroup and obtain calculated representativeness results. Each of these subgroups has an initial table for data entry followed by two analysis tables: the first table compares the number of families who responded to the survey to the number of families participating in Part C for each subgroup; the second table compares the number of families who responded to the survey to the number of families surveyed. Each table shows percentages and a Yes/No value for if that calculation is representative. </t>
  </si>
  <si>
    <t>Detailed information for data entry and interpretation are provided in rows 3-23 in the Race_Ethnicity tab. You can refer to these for all six subgroups. They are the same for all subgroups.</t>
  </si>
  <si>
    <t>For each subgroup, enter data for the three rows: number of families participating in Part C, number of families surveyed, and number of families that responded to the survey. You do not need to enter values in every column. For example, if you do not include Hispanic in your Race/Ethnicity table, you may leave that column blank. You will notice text in the NOTES column that provides information about the columns you DID include. This is NOT an error, it is just information for your reference about what you have chosen to include in the table.</t>
  </si>
  <si>
    <t>The number of families participating in Part C that you enter for the Race/Ethnicity table is the reference point for all other tables. That is, as you enter the number of families participating in Part C for each Race/Ethnicity, a total number of families is shown in column C and also at the top of the page in cell F1. All other tables with their respective subgroups must have a total number of families participating in Part C equal to that total. If the totals do not match, the total for that subgroup will be highlighted with a red background and an error message will appear in the NOTES column (column L).</t>
  </si>
  <si>
    <t>The number of families surveyed that you enter for the Race/Ethnicity table is the reference point for all other tables. That is, as you enter the number of families surveyed for each Race/Ethnicity, a total number of families is shown in column C and also at the top of the page in cell H1. All other tables with their respective subgroups must have a total number of families surveyed equal to that total. If the totals do not match, the total for that subgroup will be highlighted with a red background and an error message will appear in the NOTES column (column L).</t>
  </si>
  <si>
    <t>The number of families that responded to the survey that you enter for the Race/Ethnicity table is the reference point for all other tables. That is, as you enter the number of families that responded to the survey for each Race/Ethnicity, a total number of families is shown in column C and also at the top of the page in cell J1. All other tables with their respective subgroups must have a total number of families  that responded to the survey equal to that total. If the totals do not match, the total for that subgroup will be highlighted with a red background and an error message will appear in the NOTES column (column L).</t>
  </si>
  <si>
    <t>For each subgroup there are two analysis tables: 
 1) the first table compares the number of families that responded to the survey to the number of families participating in Part C;  
 2) the second table compares the number of families that responded to the survey to the number of families that were surveyed.</t>
  </si>
  <si>
    <t>For each subgroup, the first analysis table compares the number of families that responded to the survey to the number of families participating in Part C. Values in the first two rows reference the data entered in the data entry section. Values in the third row are percentages: the number of families that responded to the survey divided by the number of families participating in Part C for each subgroup and overall. The fourth row displays a Yes or No for whether the survey response data is representative of the families participating in Part C. You can reference the Information tab for more details about how this information is calculated.</t>
  </si>
  <si>
    <r>
      <rPr>
        <b/>
        <sz val="11"/>
        <color theme="1"/>
        <rFont val="Arial"/>
        <family val="2"/>
      </rPr>
      <t xml:space="preserve">Note: </t>
    </r>
    <r>
      <rPr>
        <sz val="11"/>
        <color theme="1"/>
        <rFont val="Arial"/>
        <family val="2"/>
      </rPr>
      <t xml:space="preserve">if any subgroup is determined to have an expected value that is smaller than 5, the cell that contributed that value is highlighted in purple and a note appears in the NOTES column (column L). It is possible that the actual value highlighted might be greater than 5 but still be highlighted because in some of the hidden calculations it is determined that this value is </t>
    </r>
    <r>
      <rPr>
        <i/>
        <sz val="11"/>
        <color theme="1"/>
        <rFont val="Arial"/>
        <family val="2"/>
      </rPr>
      <t>expected</t>
    </r>
    <r>
      <rPr>
        <sz val="11"/>
        <color theme="1"/>
        <rFont val="Arial"/>
        <family val="2"/>
      </rPr>
      <t xml:space="preserve"> to be less than 5. This is not an error message but information for you as to why that value is not included in the Yes/No determinations.</t>
    </r>
  </si>
  <si>
    <r>
      <rPr>
        <b/>
        <sz val="11"/>
        <color theme="1"/>
        <rFont val="Arial"/>
        <family val="2"/>
      </rPr>
      <t xml:space="preserve">Note: </t>
    </r>
    <r>
      <rPr>
        <sz val="11"/>
        <color theme="1"/>
        <rFont val="Arial"/>
        <family val="2"/>
      </rPr>
      <t xml:space="preserve">if the data are representative OVERALL, that is, a </t>
    </r>
    <r>
      <rPr>
        <b/>
        <sz val="11"/>
        <color theme="1"/>
        <rFont val="Arial"/>
        <family val="2"/>
      </rPr>
      <t>Yes</t>
    </r>
    <r>
      <rPr>
        <sz val="11"/>
        <color theme="1"/>
        <rFont val="Arial"/>
        <family val="2"/>
      </rPr>
      <t xml:space="preserve"> appears in the </t>
    </r>
    <r>
      <rPr>
        <b/>
        <sz val="11"/>
        <color theme="1"/>
        <rFont val="Arial"/>
        <family val="2"/>
      </rPr>
      <t>Total</t>
    </r>
    <r>
      <rPr>
        <sz val="11"/>
        <color theme="1"/>
        <rFont val="Arial"/>
        <family val="2"/>
      </rPr>
      <t xml:space="preserve"> column (column C), then you should use caution when using the Yes/No values for the subcategories. A note explaining the caution appears in the NOTES column (column L).</t>
    </r>
  </si>
  <si>
    <r>
      <t xml:space="preserve">For each subgroup, the second analysis table compares the number of families that responded to the survey to the number of families surveyed. Values in the first two rows reference the data entered in the data entry section. Values in the third row are percentages: the number of families that responded to the survey divided by the number of families surveyed for each subgroup and overall. The fourth row displays a </t>
    </r>
    <r>
      <rPr>
        <b/>
        <sz val="11"/>
        <color theme="1"/>
        <rFont val="Arial"/>
        <family val="2"/>
      </rPr>
      <t>Yes</t>
    </r>
    <r>
      <rPr>
        <sz val="11"/>
        <color theme="1"/>
        <rFont val="Arial"/>
        <family val="2"/>
      </rPr>
      <t xml:space="preserve"> or </t>
    </r>
    <r>
      <rPr>
        <b/>
        <sz val="11"/>
        <color theme="1"/>
        <rFont val="Arial"/>
        <family val="2"/>
      </rPr>
      <t>No</t>
    </r>
    <r>
      <rPr>
        <sz val="11"/>
        <color theme="1"/>
        <rFont val="Arial"/>
        <family val="2"/>
      </rPr>
      <t xml:space="preserve"> for whether the survey response data is representative of the families surveyed. You can reference the Information tab for more details about how this information is calculated.</t>
    </r>
  </si>
  <si>
    <r>
      <rPr>
        <b/>
        <sz val="11"/>
        <color theme="1"/>
        <rFont val="Arial"/>
        <family val="2"/>
      </rPr>
      <t xml:space="preserve">Note: </t>
    </r>
    <r>
      <rPr>
        <sz val="11"/>
        <color theme="1"/>
        <rFont val="Arial"/>
        <family val="2"/>
      </rPr>
      <t>if any subgroup is determined to have an expected value that is smaller than 5, the cell that contributed that value is highlighted in purple and a note appears in the NOTES column (column L). It is possible that the actual value highlighted might be greater than 5 but still be highlighted because in some of the hidden calculations it is determined that this value is</t>
    </r>
    <r>
      <rPr>
        <i/>
        <sz val="11"/>
        <color theme="1"/>
        <rFont val="Arial"/>
        <family val="2"/>
      </rPr>
      <t xml:space="preserve"> expected</t>
    </r>
    <r>
      <rPr>
        <sz val="11"/>
        <color theme="1"/>
        <rFont val="Arial"/>
        <family val="2"/>
      </rPr>
      <t xml:space="preserve"> to be less than 5. This is not an error message but information for you as to why that value is not included in the Yes/No determinations.</t>
    </r>
  </si>
  <si>
    <r>
      <rPr>
        <b/>
        <sz val="11"/>
        <color theme="1"/>
        <rFont val="Arial"/>
        <family val="2"/>
      </rPr>
      <t>Note</t>
    </r>
    <r>
      <rPr>
        <sz val="11"/>
        <color theme="1"/>
        <rFont val="Arial"/>
        <family val="2"/>
      </rPr>
      <t xml:space="preserve">: if the data are representative OVERALL, that is, a </t>
    </r>
    <r>
      <rPr>
        <b/>
        <sz val="11"/>
        <color theme="1"/>
        <rFont val="Arial"/>
        <family val="2"/>
      </rPr>
      <t>Yes</t>
    </r>
    <r>
      <rPr>
        <sz val="11"/>
        <color theme="1"/>
        <rFont val="Arial"/>
        <family val="2"/>
      </rPr>
      <t xml:space="preserve"> appears in the </t>
    </r>
    <r>
      <rPr>
        <b/>
        <sz val="11"/>
        <color theme="1"/>
        <rFont val="Arial"/>
        <family val="2"/>
      </rPr>
      <t>Total</t>
    </r>
    <r>
      <rPr>
        <sz val="11"/>
        <color theme="1"/>
        <rFont val="Arial"/>
        <family val="2"/>
      </rPr>
      <t xml:space="preserve"> column (column C), then you should use caution when using the Yes/No values for the subcategories. A note explaining the caution appears in the NOTES column (column L).
</t>
    </r>
  </si>
  <si>
    <t>If there is a statistically significant difference between the expected and actual percentages, the 'Are your survey data representative' row will populate with 'No'.</t>
  </si>
  <si>
    <t>If there isn't a difference between the expected and actual percentages, the 'Are your survey data representative' row will populate with 'Yes'.</t>
  </si>
  <si>
    <t>Some users may find some limitations with accessibility. If you need assistance with the use of this tool, please contact your DaSy TA Liaison or use the Contact Us link on the DaSy Center website [https://dasycenter.org/about/contact/].</t>
  </si>
  <si>
    <t xml:space="preserve">
</t>
  </si>
  <si>
    <t xml:space="preserve">
</t>
  </si>
  <si>
    <t xml:space="preserve">Alt text: Logo: OSEP: IDEAs that Work
</t>
  </si>
  <si>
    <t>% of families surveyed who responded to the survey (response rate)</t>
  </si>
  <si>
    <t>DATA REPRESENTATIVENESS Income Level</t>
  </si>
  <si>
    <t>INCOME LEVEL</t>
  </si>
  <si>
    <t>INCOME (e.g., Federal Poverty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</si>
</sst>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00"/>
    <numFmt numFmtId="165" formatCode="_(* #,##0_);_(* \(#,##0\);_(* &quot;-&quot;??_);_(@_)"/>
    <numFmt numFmtId="166" formatCode="0.0000%"/>
  </numFmts>
  <fonts count="7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0000CC"/>
      <name val="Calibri"/>
      <family val="2"/>
      <scheme val="minor"/>
    </font>
    <font>
      <i/>
      <sz val="11"/>
      <color rgb="FF800000"/>
      <name val="Calibri"/>
      <family val="2"/>
      <scheme val="minor"/>
    </font>
    <font>
      <b/>
      <i/>
      <sz val="11"/>
      <color rgb="FF800000"/>
      <name val="Calibri"/>
      <family val="2"/>
      <scheme val="minor"/>
    </font>
    <font>
      <sz val="5"/>
      <color theme="1"/>
      <name val="Calibri"/>
      <family val="2"/>
      <scheme val="minor"/>
    </font>
    <font>
      <b/>
      <sz val="11"/>
      <color rgb="FF9900FF"/>
      <name val="Calibri"/>
      <family val="2"/>
      <scheme val="minor"/>
    </font>
    <font>
      <sz val="8"/>
      <color theme="1"/>
      <name val="Calibri"/>
      <family val="2"/>
      <scheme val="minor"/>
    </font>
    <font>
      <b/>
      <sz val="8"/>
      <color theme="1"/>
      <name val="Calibri"/>
      <family val="2"/>
      <scheme val="minor"/>
    </font>
    <font>
      <b/>
      <i/>
      <sz val="8"/>
      <color rgb="FF800000"/>
      <name val="Calibri"/>
      <family val="2"/>
      <scheme val="minor"/>
    </font>
    <font>
      <i/>
      <sz val="8"/>
      <color rgb="FF800000"/>
      <name val="Calibri"/>
      <family val="2"/>
      <scheme val="minor"/>
    </font>
    <font>
      <i/>
      <sz val="8"/>
      <color theme="1" tint="0.499984740745262"/>
      <name val="Calibri"/>
      <family val="2"/>
      <scheme val="minor"/>
    </font>
    <font>
      <sz val="8"/>
      <color theme="0"/>
      <name val="Calibri"/>
      <family val="2"/>
      <scheme val="minor"/>
    </font>
    <font>
      <sz val="8"/>
      <color rgb="FF9900FF"/>
      <name val="Calibri"/>
      <family val="2"/>
      <scheme val="minor"/>
    </font>
    <font>
      <sz val="10"/>
      <name val="Arial"/>
      <family val="2"/>
    </font>
    <font>
      <sz val="9"/>
      <color rgb="FF9900FF"/>
      <name val="Calibri"/>
      <family val="2"/>
      <scheme val="minor"/>
    </font>
    <font>
      <sz val="11"/>
      <color rgb="FF9900FF"/>
      <name val="Calibri"/>
      <family val="2"/>
      <scheme val="minor"/>
    </font>
    <font>
      <b/>
      <i/>
      <sz val="8"/>
      <color theme="9"/>
      <name val="Calibri"/>
      <family val="2"/>
      <scheme val="minor"/>
    </font>
    <font>
      <b/>
      <sz val="9"/>
      <color rgb="FF0070C0"/>
      <name val="Calibri"/>
      <family val="2"/>
      <scheme val="minor"/>
    </font>
    <font>
      <b/>
      <i/>
      <sz val="8"/>
      <color rgb="FF0070C0"/>
      <name val="Calibri"/>
      <family val="2"/>
      <scheme val="minor"/>
    </font>
    <font>
      <sz val="9"/>
      <color theme="6" tint="-0.249977111117893"/>
      <name val="Calibri"/>
      <family val="2"/>
      <scheme val="minor"/>
    </font>
    <font>
      <b/>
      <sz val="9"/>
      <color rgb="FF00B050"/>
      <name val="Calibri"/>
      <family val="2"/>
      <scheme val="minor"/>
    </font>
    <font>
      <b/>
      <sz val="9"/>
      <color theme="5"/>
      <name val="Calibri"/>
      <family val="2"/>
      <scheme val="minor"/>
    </font>
    <font>
      <b/>
      <sz val="9"/>
      <color rgb="FFFF0000"/>
      <name val="Calibri"/>
      <family val="2"/>
      <scheme val="minor"/>
    </font>
    <font>
      <b/>
      <i/>
      <sz val="8"/>
      <color rgb="FFFF0000"/>
      <name val="Calibri"/>
      <family val="2"/>
      <scheme val="minor"/>
    </font>
    <font>
      <b/>
      <i/>
      <sz val="8"/>
      <color theme="5"/>
      <name val="Calibri"/>
      <family val="2"/>
      <scheme val="minor"/>
    </font>
    <font>
      <i/>
      <sz val="8"/>
      <color rgb="FF00B050"/>
      <name val="Calibri"/>
      <family val="2"/>
      <scheme val="minor"/>
    </font>
    <font>
      <sz val="9"/>
      <color theme="9" tint="-0.249977111117893"/>
      <name val="Calibri"/>
      <family val="2"/>
      <scheme val="minor"/>
    </font>
    <font>
      <sz val="9"/>
      <color theme="8" tint="-0.249977111117893"/>
      <name val="Calibri"/>
      <family val="2"/>
      <scheme val="minor"/>
    </font>
    <font>
      <sz val="9"/>
      <color theme="7" tint="-0.249977111117893"/>
      <name val="Calibri"/>
      <family val="2"/>
      <scheme val="minor"/>
    </font>
    <font>
      <sz val="9"/>
      <color theme="5" tint="-0.249977111117893"/>
      <name val="Calibri"/>
      <family val="2"/>
      <scheme val="minor"/>
    </font>
    <font>
      <sz val="9"/>
      <color theme="4" tint="-0.249977111117893"/>
      <name val="Calibri"/>
      <family val="2"/>
      <scheme val="minor"/>
    </font>
    <font>
      <i/>
      <sz val="11"/>
      <color theme="0" tint="-0.499984740745262"/>
      <name val="Calibri"/>
      <family val="2"/>
      <scheme val="minor"/>
    </font>
    <font>
      <b/>
      <i/>
      <sz val="10"/>
      <color rgb="FF800000"/>
      <name val="Calibri"/>
      <family val="2"/>
      <scheme val="minor"/>
    </font>
    <font>
      <b/>
      <i/>
      <sz val="11"/>
      <color theme="1"/>
      <name val="Calibri"/>
      <family val="2"/>
      <scheme val="minor"/>
    </font>
    <font>
      <sz val="11"/>
      <name val="Wingdings"/>
      <charset val="2"/>
    </font>
    <font>
      <b/>
      <i/>
      <sz val="11"/>
      <color rgb="FF9900FF"/>
      <name val="Calibri"/>
      <family val="2"/>
      <scheme val="minor"/>
    </font>
    <font>
      <sz val="11"/>
      <color theme="0"/>
      <name val="Calibri"/>
      <family val="2"/>
      <scheme val="minor"/>
    </font>
    <font>
      <b/>
      <sz val="12"/>
      <color theme="0"/>
      <name val="Calibri"/>
      <family val="2"/>
      <scheme val="minor"/>
    </font>
    <font>
      <i/>
      <sz val="8"/>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2"/>
      <color theme="1"/>
      <name val="Calibri"/>
      <family val="2"/>
      <scheme val="minor"/>
    </font>
    <font>
      <sz val="16"/>
      <color theme="1"/>
      <name val="Calibri"/>
      <family val="2"/>
      <scheme val="minor"/>
    </font>
    <font>
      <sz val="12"/>
      <color rgb="FF0000CC"/>
      <name val="Calibri"/>
      <family val="2"/>
      <scheme val="minor"/>
    </font>
    <font>
      <i/>
      <sz val="12"/>
      <color rgb="FF800000"/>
      <name val="Calibri"/>
      <family val="2"/>
      <scheme val="minor"/>
    </font>
    <font>
      <b/>
      <sz val="16"/>
      <color theme="1"/>
      <name val="Calibri"/>
      <family val="2"/>
      <scheme val="minor"/>
    </font>
    <font>
      <u/>
      <sz val="11"/>
      <color theme="1"/>
      <name val="Calibri"/>
      <family val="2"/>
      <scheme val="minor"/>
    </font>
    <font>
      <i/>
      <sz val="12"/>
      <color rgb="FF9900FF"/>
      <name val="Calibri"/>
      <family val="2"/>
      <scheme val="minor"/>
    </font>
    <font>
      <i/>
      <sz val="11"/>
      <color rgb="FF9900FF"/>
      <name val="Calibri"/>
      <family val="2"/>
      <scheme val="minor"/>
    </font>
    <font>
      <i/>
      <sz val="8"/>
      <color rgb="FF9900FF"/>
      <name val="Calibri"/>
      <family val="2"/>
      <scheme val="minor"/>
    </font>
    <font>
      <sz val="11"/>
      <name val="Calibri"/>
      <family val="2"/>
      <scheme val="minor"/>
    </font>
    <font>
      <b/>
      <sz val="16"/>
      <color theme="1"/>
      <name val="Arial"/>
      <family val="2"/>
    </font>
    <font>
      <sz val="11"/>
      <color theme="1"/>
      <name val="Arial"/>
      <family val="2"/>
    </font>
    <font>
      <b/>
      <sz val="14"/>
      <color theme="1"/>
      <name val="Arial"/>
      <family val="2"/>
    </font>
    <font>
      <b/>
      <sz val="11"/>
      <color theme="1"/>
      <name val="Arial"/>
      <family val="2"/>
    </font>
    <font>
      <sz val="12"/>
      <color theme="1"/>
      <name val="Arial"/>
      <family val="2"/>
    </font>
    <font>
      <sz val="10"/>
      <color theme="1"/>
      <name val="Arial"/>
      <family val="2"/>
    </font>
    <font>
      <sz val="10"/>
      <color rgb="FF000000"/>
      <name val="Arial"/>
      <family val="2"/>
    </font>
    <font>
      <i/>
      <sz val="11"/>
      <color theme="1"/>
      <name val="Arial"/>
      <family val="2"/>
    </font>
    <font>
      <b/>
      <sz val="12"/>
      <color rgb="FF800000"/>
      <name val="Calibri"/>
      <family val="2"/>
      <scheme val="minor"/>
    </font>
    <font>
      <sz val="12"/>
      <color rgb="FF9900FF"/>
      <name val="Calibri"/>
      <family val="2"/>
      <scheme val="minor"/>
    </font>
    <font>
      <sz val="12"/>
      <color theme="0"/>
      <name val="Calibri"/>
      <family val="2"/>
      <scheme val="minor"/>
    </font>
    <font>
      <sz val="12"/>
      <color rgb="FF800000"/>
      <name val="Calibri"/>
      <family val="2"/>
      <scheme val="minor"/>
    </font>
    <font>
      <sz val="12"/>
      <color rgb="FF00B050"/>
      <name val="Calibri"/>
      <family val="2"/>
      <scheme val="minor"/>
    </font>
    <font>
      <b/>
      <sz val="12"/>
      <color theme="5"/>
      <name val="Calibri"/>
      <family val="2"/>
      <scheme val="minor"/>
    </font>
    <font>
      <b/>
      <sz val="12"/>
      <color rgb="FFFF0000"/>
      <name val="Calibri"/>
      <family val="2"/>
      <scheme val="minor"/>
    </font>
    <font>
      <b/>
      <sz val="12"/>
      <color rgb="FF0070C0"/>
      <name val="Calibri"/>
      <family val="2"/>
      <scheme val="minor"/>
    </font>
    <font>
      <sz val="11"/>
      <color theme="0"/>
      <name val="Arial"/>
      <family val="2"/>
    </font>
    <font>
      <i/>
      <sz val="12"/>
      <color theme="1" tint="0.34998626667073579"/>
      <name val="Arial"/>
      <family val="2"/>
    </font>
    <font>
      <i/>
      <sz val="10"/>
      <color theme="1"/>
      <name val="Arial"/>
      <family val="2"/>
    </font>
    <font>
      <i/>
      <sz val="11"/>
      <color theme="1"/>
      <name val="Calibri"/>
      <family val="2"/>
      <scheme val="minor"/>
    </font>
    <font>
      <sz val="16"/>
      <color theme="1"/>
      <name val="Arial"/>
      <family val="2"/>
    </font>
  </fonts>
  <fills count="23">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rgb="FFFFFF00"/>
        <bgColor indexed="64"/>
      </patternFill>
    </fill>
    <fill>
      <patternFill patternType="solid">
        <fgColor theme="9" tint="-0.49998474074526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7" tint="-0.499984740745262"/>
        <bgColor indexed="64"/>
      </patternFill>
    </fill>
    <fill>
      <patternFill patternType="solid">
        <fgColor theme="5" tint="-0.499984740745262"/>
        <bgColor indexed="64"/>
      </patternFill>
    </fill>
    <fill>
      <patternFill patternType="solid">
        <fgColor rgb="FF4F2270"/>
        <bgColor indexed="64"/>
      </patternFill>
    </fill>
    <fill>
      <patternFill patternType="solid">
        <fgColor rgb="FFEFE5F7"/>
        <bgColor indexed="64"/>
      </patternFill>
    </fill>
    <fill>
      <patternFill patternType="solid">
        <fgColor rgb="FF006666"/>
        <bgColor indexed="64"/>
      </patternFill>
    </fill>
    <fill>
      <patternFill patternType="solid">
        <fgColor rgb="FFDDFFFF"/>
        <bgColor indexed="64"/>
      </patternFill>
    </fill>
    <fill>
      <patternFill patternType="solid">
        <fgColor rgb="FFCCCCFF"/>
        <bgColor indexed="64"/>
      </patternFill>
    </fill>
    <fill>
      <patternFill patternType="solid">
        <fgColor theme="1"/>
        <bgColor indexed="64"/>
      </patternFill>
    </fill>
    <fill>
      <patternFill patternType="solid">
        <fgColor theme="0"/>
        <bgColor indexed="64"/>
      </patternFill>
    </fill>
  </fills>
  <borders count="124">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hair">
        <color auto="1"/>
      </left>
      <right/>
      <top style="thin">
        <color auto="1"/>
      </top>
      <bottom/>
      <diagonal/>
    </border>
    <border>
      <left/>
      <right/>
      <top style="thin">
        <color auto="1"/>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bottom/>
      <diagonal/>
    </border>
    <border>
      <left style="medium">
        <color indexed="64"/>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top/>
      <bottom/>
      <diagonal/>
    </border>
    <border>
      <left style="hair">
        <color auto="1"/>
      </left>
      <right style="thin">
        <color auto="1"/>
      </right>
      <top style="hair">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hair">
        <color auto="1"/>
      </left>
      <right style="medium">
        <color indexed="64"/>
      </right>
      <top style="thin">
        <color auto="1"/>
      </top>
      <bottom style="thin">
        <color auto="1"/>
      </bottom>
      <diagonal/>
    </border>
    <border>
      <left style="medium">
        <color indexed="64"/>
      </left>
      <right style="thin">
        <color auto="1"/>
      </right>
      <top style="thin">
        <color auto="1"/>
      </top>
      <bottom style="hair">
        <color auto="1"/>
      </bottom>
      <diagonal/>
    </border>
    <border>
      <left/>
      <right style="medium">
        <color indexed="64"/>
      </right>
      <top/>
      <bottom/>
      <diagonal/>
    </border>
    <border>
      <left style="medium">
        <color indexed="64"/>
      </left>
      <right style="thin">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hair">
        <color auto="1"/>
      </left>
      <right style="medium">
        <color indexed="64"/>
      </right>
      <top style="thin">
        <color auto="1"/>
      </top>
      <bottom/>
      <diagonal/>
    </border>
    <border>
      <left style="hair">
        <color auto="1"/>
      </left>
      <right style="medium">
        <color indexed="64"/>
      </right>
      <top/>
      <bottom style="thin">
        <color auto="1"/>
      </bottom>
      <diagonal/>
    </border>
    <border>
      <left style="mediumDashDotDot">
        <color auto="1"/>
      </left>
      <right style="hair">
        <color auto="1"/>
      </right>
      <top style="mediumDashDotDot">
        <color auto="1"/>
      </top>
      <bottom style="hair">
        <color auto="1"/>
      </bottom>
      <diagonal/>
    </border>
    <border>
      <left style="hair">
        <color auto="1"/>
      </left>
      <right style="hair">
        <color auto="1"/>
      </right>
      <top style="mediumDashDotDot">
        <color auto="1"/>
      </top>
      <bottom style="hair">
        <color auto="1"/>
      </bottom>
      <diagonal/>
    </border>
    <border>
      <left style="mediumDashDotDot">
        <color auto="1"/>
      </left>
      <right style="hair">
        <color auto="1"/>
      </right>
      <top style="hair">
        <color auto="1"/>
      </top>
      <bottom style="mediumDashDotDot">
        <color auto="1"/>
      </bottom>
      <diagonal/>
    </border>
    <border>
      <left style="hair">
        <color auto="1"/>
      </left>
      <right style="hair">
        <color auto="1"/>
      </right>
      <top style="hair">
        <color auto="1"/>
      </top>
      <bottom style="mediumDashDotDot">
        <color auto="1"/>
      </bottom>
      <diagonal/>
    </border>
    <border>
      <left style="mediumDashDotDot">
        <color auto="1"/>
      </left>
      <right style="hair">
        <color auto="1"/>
      </right>
      <top style="mediumDashDotDot">
        <color auto="1"/>
      </top>
      <bottom style="mediumDashDotDot">
        <color auto="1"/>
      </bottom>
      <diagonal/>
    </border>
    <border>
      <left style="hair">
        <color auto="1"/>
      </left>
      <right style="hair">
        <color auto="1"/>
      </right>
      <top style="mediumDashDotDot">
        <color auto="1"/>
      </top>
      <bottom style="mediumDashDotDot">
        <color auto="1"/>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diagonal/>
    </border>
    <border>
      <left/>
      <right/>
      <top style="medium">
        <color indexed="64"/>
      </top>
      <bottom/>
      <diagonal/>
    </border>
    <border>
      <left style="thin">
        <color auto="1"/>
      </left>
      <right style="thin">
        <color auto="1"/>
      </right>
      <top style="medium">
        <color indexed="64"/>
      </top>
      <bottom style="thin">
        <color auto="1"/>
      </bottom>
      <diagonal/>
    </border>
    <border>
      <left style="thin">
        <color auto="1"/>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style="hair">
        <color auto="1"/>
      </left>
      <right style="medium">
        <color indexed="64"/>
      </right>
      <top style="mediumDashDotDot">
        <color auto="1"/>
      </top>
      <bottom style="hair">
        <color auto="1"/>
      </bottom>
      <diagonal/>
    </border>
    <border>
      <left style="hair">
        <color auto="1"/>
      </left>
      <right style="medium">
        <color indexed="64"/>
      </right>
      <top style="hair">
        <color auto="1"/>
      </top>
      <bottom style="mediumDashDotDot">
        <color auto="1"/>
      </bottom>
      <diagonal/>
    </border>
    <border>
      <left style="hair">
        <color auto="1"/>
      </left>
      <right style="medium">
        <color indexed="64"/>
      </right>
      <top style="mediumDashDotDot">
        <color auto="1"/>
      </top>
      <bottom style="mediumDashDotDot">
        <color auto="1"/>
      </bottom>
      <diagonal/>
    </border>
    <border>
      <left style="hair">
        <color auto="1"/>
      </left>
      <right style="thin">
        <color indexed="64"/>
      </right>
      <top style="mediumDashDotDot">
        <color auto="1"/>
      </top>
      <bottom style="hair">
        <color auto="1"/>
      </bottom>
      <diagonal/>
    </border>
    <border>
      <left style="hair">
        <color auto="1"/>
      </left>
      <right style="thin">
        <color indexed="64"/>
      </right>
      <top style="hair">
        <color auto="1"/>
      </top>
      <bottom style="mediumDashDotDot">
        <color auto="1"/>
      </bottom>
      <diagonal/>
    </border>
    <border>
      <left style="hair">
        <color auto="1"/>
      </left>
      <right style="thin">
        <color indexed="64"/>
      </right>
      <top style="mediumDashDotDot">
        <color auto="1"/>
      </top>
      <bottom style="mediumDashDotDot">
        <color auto="1"/>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DashDot">
        <color indexed="64"/>
      </left>
      <right style="hair">
        <color indexed="64"/>
      </right>
      <top style="mediumDashDot">
        <color indexed="64"/>
      </top>
      <bottom style="hair">
        <color indexed="64"/>
      </bottom>
      <diagonal/>
    </border>
    <border>
      <left style="hair">
        <color indexed="64"/>
      </left>
      <right style="hair">
        <color indexed="64"/>
      </right>
      <top style="mediumDashDot">
        <color indexed="64"/>
      </top>
      <bottom style="hair">
        <color indexed="64"/>
      </bottom>
      <diagonal/>
    </border>
    <border>
      <left style="hair">
        <color indexed="64"/>
      </left>
      <right style="mediumDashDot">
        <color indexed="64"/>
      </right>
      <top style="mediumDashDot">
        <color indexed="64"/>
      </top>
      <bottom style="hair">
        <color indexed="64"/>
      </bottom>
      <diagonal/>
    </border>
    <border>
      <left style="mediumDashDot">
        <color indexed="64"/>
      </left>
      <right style="hair">
        <color indexed="64"/>
      </right>
      <top style="hair">
        <color indexed="64"/>
      </top>
      <bottom style="hair">
        <color indexed="64"/>
      </bottom>
      <diagonal/>
    </border>
    <border>
      <left style="hair">
        <color indexed="64"/>
      </left>
      <right style="mediumDashDot">
        <color indexed="64"/>
      </right>
      <top style="hair">
        <color indexed="64"/>
      </top>
      <bottom style="hair">
        <color indexed="64"/>
      </bottom>
      <diagonal/>
    </border>
    <border>
      <left style="mediumDashDot">
        <color indexed="64"/>
      </left>
      <right style="hair">
        <color indexed="64"/>
      </right>
      <top style="hair">
        <color indexed="64"/>
      </top>
      <bottom style="mediumDashDot">
        <color indexed="64"/>
      </bottom>
      <diagonal/>
    </border>
    <border>
      <left style="hair">
        <color indexed="64"/>
      </left>
      <right style="hair">
        <color indexed="64"/>
      </right>
      <top style="hair">
        <color indexed="64"/>
      </top>
      <bottom style="mediumDashDot">
        <color indexed="64"/>
      </bottom>
      <diagonal/>
    </border>
    <border>
      <left style="hair">
        <color indexed="64"/>
      </left>
      <right style="mediumDashDot">
        <color indexed="64"/>
      </right>
      <top style="hair">
        <color indexed="64"/>
      </top>
      <bottom style="mediumDashDot">
        <color indexed="64"/>
      </bottom>
      <diagonal/>
    </border>
    <border>
      <left style="thin">
        <color auto="1"/>
      </left>
      <right style="mediumDashDot">
        <color indexed="64"/>
      </right>
      <top style="thin">
        <color auto="1"/>
      </top>
      <bottom style="hair">
        <color auto="1"/>
      </bottom>
      <diagonal/>
    </border>
    <border>
      <left style="thin">
        <color auto="1"/>
      </left>
      <right style="mediumDashDot">
        <color indexed="64"/>
      </right>
      <top style="hair">
        <color auto="1"/>
      </top>
      <bottom style="hair">
        <color auto="1"/>
      </bottom>
      <diagonal/>
    </border>
    <border>
      <left style="thin">
        <color auto="1"/>
      </left>
      <right style="mediumDashDot">
        <color indexed="64"/>
      </right>
      <top style="hair">
        <color auto="1"/>
      </top>
      <bottom style="thin">
        <color auto="1"/>
      </bottom>
      <diagonal/>
    </border>
    <border>
      <left style="hair">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bottom style="thin">
        <color auto="1"/>
      </bottom>
      <diagonal/>
    </border>
    <border>
      <left/>
      <right style="medium">
        <color indexed="64"/>
      </right>
      <top/>
      <bottom style="thin">
        <color auto="1"/>
      </bottom>
      <diagonal/>
    </border>
    <border>
      <left style="thin">
        <color auto="1"/>
      </left>
      <right style="hair">
        <color auto="1"/>
      </right>
      <top style="medium">
        <color indexed="64"/>
      </top>
      <bottom/>
      <diagonal/>
    </border>
    <border>
      <left style="hair">
        <color auto="1"/>
      </left>
      <right style="hair">
        <color auto="1"/>
      </right>
      <top style="medium">
        <color indexed="64"/>
      </top>
      <bottom/>
      <diagonal/>
    </border>
    <border>
      <left style="hair">
        <color auto="1"/>
      </left>
      <right/>
      <top style="medium">
        <color indexed="64"/>
      </top>
      <bottom/>
      <diagonal/>
    </border>
    <border>
      <left style="hair">
        <color auto="1"/>
      </left>
      <right style="medium">
        <color indexed="64"/>
      </right>
      <top style="medium">
        <color indexed="64"/>
      </top>
      <bottom/>
      <diagonal/>
    </border>
    <border>
      <left style="hair">
        <color auto="1"/>
      </left>
      <right style="medium">
        <color indexed="64"/>
      </right>
      <top style="thin">
        <color auto="1"/>
      </top>
      <bottom style="hair">
        <color auto="1"/>
      </bottom>
      <diagonal/>
    </border>
    <border>
      <left style="medium">
        <color indexed="64"/>
      </left>
      <right style="thin">
        <color auto="1"/>
      </right>
      <top style="thin">
        <color auto="1"/>
      </top>
      <bottom style="medium">
        <color indexed="64"/>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medium">
        <color indexed="64"/>
      </left>
      <right style="thin">
        <color auto="1"/>
      </right>
      <top/>
      <bottom style="hair">
        <color auto="1"/>
      </bottom>
      <diagonal/>
    </border>
    <border>
      <left style="hair">
        <color auto="1"/>
      </left>
      <right style="thin">
        <color indexed="64"/>
      </right>
      <top style="medium">
        <color indexed="64"/>
      </top>
      <bottom/>
      <diagonal/>
    </border>
    <border>
      <left style="hair">
        <color auto="1"/>
      </left>
      <right style="thin">
        <color indexed="64"/>
      </right>
      <top style="thin">
        <color auto="1"/>
      </top>
      <bottom style="medium">
        <color indexed="64"/>
      </bottom>
      <diagonal/>
    </border>
    <border>
      <left style="hair">
        <color indexed="64"/>
      </left>
      <right style="mediumDashDotDot">
        <color indexed="64"/>
      </right>
      <top style="mediumDashDot">
        <color indexed="64"/>
      </top>
      <bottom style="hair">
        <color indexed="64"/>
      </bottom>
      <diagonal/>
    </border>
    <border>
      <left style="hair">
        <color indexed="64"/>
      </left>
      <right style="mediumDashDotDot">
        <color indexed="64"/>
      </right>
      <top style="hair">
        <color indexed="64"/>
      </top>
      <bottom style="hair">
        <color indexed="64"/>
      </bottom>
      <diagonal/>
    </border>
    <border>
      <left style="hair">
        <color indexed="64"/>
      </left>
      <right style="mediumDashDotDot">
        <color indexed="64"/>
      </right>
      <top style="hair">
        <color indexed="64"/>
      </top>
      <bottom style="mediumDashDot">
        <color indexed="64"/>
      </bottom>
      <diagonal/>
    </border>
    <border>
      <left style="hair">
        <color auto="1"/>
      </left>
      <right style="thin">
        <color indexed="64"/>
      </right>
      <top style="medium">
        <color indexed="64"/>
      </top>
      <bottom style="mediumDashDot">
        <color indexed="64"/>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style="thin">
        <color auto="1"/>
      </right>
      <top style="thin">
        <color auto="1"/>
      </top>
      <bottom style="medium">
        <color indexed="64"/>
      </bottom>
      <diagonal/>
    </border>
    <border>
      <left/>
      <right/>
      <top/>
      <bottom style="medium">
        <color rgb="FF39B54A"/>
      </bottom>
      <diagonal/>
    </border>
    <border>
      <left/>
      <right/>
      <top/>
      <bottom style="thick">
        <color rgb="FFED3532"/>
      </bottom>
      <diagonal/>
    </border>
    <border>
      <left/>
      <right/>
      <top/>
      <bottom style="thick">
        <color rgb="FF154578"/>
      </bottom>
      <diagonal/>
    </border>
    <border>
      <left/>
      <right/>
      <top/>
      <bottom style="dashDot">
        <color auto="1"/>
      </bottom>
      <diagonal/>
    </border>
    <border>
      <left style="hair">
        <color auto="1"/>
      </left>
      <right style="thin">
        <color auto="1"/>
      </right>
      <top/>
      <bottom style="hair">
        <color auto="1"/>
      </bottom>
      <diagonal/>
    </border>
  </borders>
  <cellStyleXfs count="7">
    <xf numFmtId="0" fontId="0" fillId="0" borderId="0"/>
    <xf numFmtId="9" fontId="1" fillId="0" borderId="0" applyFon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0" fontId="43" fillId="0" borderId="75" applyNumberFormat="0" applyFill="0" applyAlignment="0" applyProtection="0"/>
    <xf numFmtId="0" fontId="44" fillId="0" borderId="76" applyNumberFormat="0" applyFill="0" applyAlignment="0" applyProtection="0"/>
    <xf numFmtId="0" fontId="45" fillId="0" borderId="77" applyNumberFormat="0" applyFill="0" applyAlignment="0" applyProtection="0"/>
  </cellStyleXfs>
  <cellXfs count="569">
    <xf numFmtId="0" fontId="0" fillId="0" borderId="0" xfId="0"/>
    <xf numFmtId="0" fontId="3" fillId="0" borderId="0" xfId="0" applyFont="1"/>
    <xf numFmtId="0" fontId="2" fillId="0" borderId="0" xfId="0" applyFont="1"/>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9" fontId="7" fillId="0" borderId="0" xfId="1" applyFont="1" applyBorder="1" applyAlignment="1">
      <alignment horizontal="right" indent="2"/>
    </xf>
    <xf numFmtId="9" fontId="6" fillId="0" borderId="0" xfId="1" applyFont="1" applyBorder="1" applyAlignment="1">
      <alignment horizontal="right" indent="2"/>
    </xf>
    <xf numFmtId="0" fontId="9" fillId="0" borderId="0" xfId="0" applyFont="1"/>
    <xf numFmtId="0" fontId="10" fillId="0" borderId="0" xfId="0" applyFont="1"/>
    <xf numFmtId="0" fontId="10" fillId="0" borderId="0" xfId="0" applyFont="1" applyAlignment="1">
      <alignment horizontal="center"/>
    </xf>
    <xf numFmtId="0" fontId="10" fillId="0" borderId="0" xfId="0" applyFont="1" applyAlignment="1">
      <alignment horizontal="center" wrapText="1"/>
    </xf>
    <xf numFmtId="0" fontId="11" fillId="0" borderId="0" xfId="0" applyFont="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0" fillId="0" borderId="0" xfId="0" applyFont="1" applyAlignment="1">
      <alignment shrinkToFit="1"/>
    </xf>
    <xf numFmtId="0" fontId="11" fillId="0" borderId="0" xfId="0" applyFont="1"/>
    <xf numFmtId="0" fontId="11" fillId="0" borderId="0" xfId="0" applyFont="1" applyAlignment="1">
      <alignment shrinkToFit="1"/>
    </xf>
    <xf numFmtId="0" fontId="11" fillId="0" borderId="1" xfId="0" applyFont="1" applyBorder="1" applyAlignment="1">
      <alignment vertical="center" shrinkToFit="1"/>
    </xf>
    <xf numFmtId="0" fontId="11" fillId="3" borderId="4" xfId="0" applyFont="1" applyFill="1" applyBorder="1" applyAlignment="1">
      <alignment horizontal="center" vertical="center" wrapText="1"/>
    </xf>
    <xf numFmtId="164" fontId="12" fillId="5" borderId="31" xfId="1" applyNumberFormat="1" applyFont="1" applyFill="1" applyBorder="1" applyAlignment="1">
      <alignment horizontal="left" vertical="center" shrinkToFi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4" fillId="0" borderId="0" xfId="0" applyFont="1" applyAlignment="1">
      <alignment shrinkToFit="1"/>
    </xf>
    <xf numFmtId="0" fontId="10" fillId="0" borderId="0" xfId="0" applyFont="1" applyAlignment="1">
      <alignment horizontal="center" vertical="center" wrapText="1"/>
    </xf>
    <xf numFmtId="0" fontId="15" fillId="0" borderId="0" xfId="0" applyFont="1" applyAlignment="1">
      <alignment horizontal="center" vertical="center" wrapText="1"/>
    </xf>
    <xf numFmtId="0" fontId="11" fillId="7" borderId="1" xfId="0" applyFont="1" applyFill="1" applyBorder="1" applyAlignment="1">
      <alignment horizontal="center" vertical="center" wrapText="1"/>
    </xf>
    <xf numFmtId="0" fontId="10" fillId="0" borderId="37" xfId="0" applyFont="1" applyBorder="1" applyAlignment="1">
      <alignment horizontal="center" wrapText="1"/>
    </xf>
    <xf numFmtId="0" fontId="10" fillId="0" borderId="25" xfId="0" applyFont="1" applyBorder="1" applyAlignment="1">
      <alignment vertical="top"/>
    </xf>
    <xf numFmtId="0" fontId="10" fillId="0" borderId="22" xfId="0" applyFont="1" applyBorder="1" applyAlignment="1">
      <alignment vertical="top"/>
    </xf>
    <xf numFmtId="0" fontId="10" fillId="0" borderId="26" xfId="0" applyFont="1" applyBorder="1" applyAlignment="1">
      <alignment vertical="top"/>
    </xf>
    <xf numFmtId="0" fontId="10" fillId="0" borderId="35" xfId="0" applyFont="1" applyBorder="1" applyAlignment="1">
      <alignment vertical="top"/>
    </xf>
    <xf numFmtId="0" fontId="10" fillId="0" borderId="20" xfId="0" applyFont="1" applyBorder="1" applyAlignment="1">
      <alignment vertical="top"/>
    </xf>
    <xf numFmtId="0" fontId="2" fillId="7" borderId="23" xfId="0" applyFont="1" applyFill="1" applyBorder="1" applyAlignment="1">
      <alignment horizontal="center" vertical="center" wrapText="1"/>
    </xf>
    <xf numFmtId="0" fontId="2" fillId="8" borderId="1" xfId="0" applyFont="1" applyFill="1" applyBorder="1" applyAlignment="1">
      <alignment horizontal="center" wrapText="1"/>
    </xf>
    <xf numFmtId="0" fontId="10" fillId="0" borderId="36" xfId="0" applyFont="1" applyBorder="1" applyAlignment="1">
      <alignment vertical="center" wrapText="1"/>
    </xf>
    <xf numFmtId="0" fontId="2" fillId="3" borderId="24" xfId="0" applyFont="1" applyFill="1" applyBorder="1" applyAlignment="1">
      <alignment horizontal="center" vertical="center" wrapText="1"/>
    </xf>
    <xf numFmtId="0" fontId="20" fillId="0" borderId="0" xfId="0" applyFont="1" applyAlignment="1">
      <alignment horizontal="center"/>
    </xf>
    <xf numFmtId="0" fontId="35" fillId="0" borderId="0" xfId="0" applyFont="1"/>
    <xf numFmtId="0" fontId="0" fillId="9" borderId="0" xfId="0" applyFill="1"/>
    <xf numFmtId="0" fontId="8" fillId="9" borderId="0" xfId="0" applyFont="1" applyFill="1"/>
    <xf numFmtId="0" fontId="16" fillId="0" borderId="0" xfId="0" applyFont="1" applyAlignment="1">
      <alignment vertical="top" wrapText="1"/>
    </xf>
    <xf numFmtId="0" fontId="11" fillId="3" borderId="10" xfId="0" applyFont="1" applyFill="1" applyBorder="1" applyAlignment="1">
      <alignment horizontal="left" vertical="center" shrinkToFit="1"/>
    </xf>
    <xf numFmtId="0" fontId="11" fillId="3" borderId="11" xfId="0" applyFont="1" applyFill="1" applyBorder="1" applyAlignment="1">
      <alignment horizontal="left" vertical="center" shrinkToFit="1"/>
    </xf>
    <xf numFmtId="0" fontId="37" fillId="0" borderId="38" xfId="0" applyFont="1" applyBorder="1" applyAlignment="1">
      <alignment horizontal="right" vertical="center" indent="1"/>
    </xf>
    <xf numFmtId="0" fontId="10" fillId="0" borderId="38" xfId="0" applyFont="1" applyBorder="1" applyAlignment="1">
      <alignment horizontal="center" wrapText="1"/>
    </xf>
    <xf numFmtId="0" fontId="10" fillId="0" borderId="39" xfId="0" applyFont="1" applyBorder="1" applyAlignment="1">
      <alignment horizontal="center" vertical="center" wrapText="1"/>
    </xf>
    <xf numFmtId="0" fontId="10" fillId="0" borderId="39" xfId="0" applyFont="1" applyBorder="1" applyAlignment="1">
      <alignment horizontal="center" wrapText="1"/>
    </xf>
    <xf numFmtId="0" fontId="37" fillId="0" borderId="39" xfId="0" applyFont="1" applyBorder="1" applyAlignment="1">
      <alignment horizontal="right" vertical="center" indent="1"/>
    </xf>
    <xf numFmtId="9" fontId="36" fillId="0" borderId="39" xfId="0" applyNumberFormat="1" applyFont="1" applyBorder="1" applyAlignment="1">
      <alignment horizontal="left" vertical="center" wrapText="1"/>
    </xf>
    <xf numFmtId="9" fontId="9" fillId="0" borderId="2" xfId="1" applyFont="1" applyBorder="1" applyAlignment="1">
      <alignment horizontal="center" vertical="center"/>
    </xf>
    <xf numFmtId="9" fontId="9" fillId="0" borderId="3" xfId="1" applyFont="1" applyBorder="1" applyAlignment="1">
      <alignment horizontal="center" vertical="center"/>
    </xf>
    <xf numFmtId="9" fontId="9" fillId="0" borderId="4" xfId="1" applyFont="1" applyBorder="1" applyAlignment="1">
      <alignment horizontal="center" vertical="center"/>
    </xf>
    <xf numFmtId="0" fontId="38" fillId="0" borderId="0" xfId="0" applyFont="1"/>
    <xf numFmtId="14" fontId="0" fillId="0" borderId="0" xfId="0" applyNumberFormat="1"/>
    <xf numFmtId="0" fontId="8" fillId="0" borderId="0" xfId="0" applyFont="1"/>
    <xf numFmtId="165" fontId="7" fillId="0" borderId="13" xfId="3" applyNumberFormat="1" applyFont="1" applyBorder="1" applyAlignment="1">
      <alignment horizontal="right" vertical="center"/>
    </xf>
    <xf numFmtId="10" fontId="7" fillId="0" borderId="13" xfId="1" applyNumberFormat="1" applyFont="1" applyBorder="1" applyAlignment="1">
      <alignment horizontal="right" vertical="center"/>
    </xf>
    <xf numFmtId="10" fontId="6" fillId="0" borderId="8" xfId="1" applyNumberFormat="1" applyFont="1" applyFill="1" applyBorder="1" applyAlignment="1">
      <alignment horizontal="right" vertical="center"/>
    </xf>
    <xf numFmtId="10" fontId="6" fillId="0" borderId="9" xfId="1" applyNumberFormat="1" applyFont="1" applyFill="1" applyBorder="1" applyAlignment="1">
      <alignment horizontal="right" vertical="center"/>
    </xf>
    <xf numFmtId="10" fontId="6" fillId="0" borderId="34" xfId="1" applyNumberFormat="1" applyFont="1" applyFill="1" applyBorder="1" applyAlignment="1">
      <alignment horizontal="right" vertical="center"/>
    </xf>
    <xf numFmtId="9" fontId="39" fillId="0" borderId="2" xfId="1" applyFont="1" applyBorder="1" applyAlignment="1">
      <alignment horizontal="center" vertical="center" shrinkToFit="1"/>
    </xf>
    <xf numFmtId="10" fontId="6" fillId="0" borderId="47" xfId="1" applyNumberFormat="1" applyFont="1" applyFill="1" applyBorder="1" applyAlignment="1">
      <alignment horizontal="right" vertical="center"/>
    </xf>
    <xf numFmtId="9" fontId="9" fillId="0" borderId="43" xfId="1" applyFont="1" applyBorder="1" applyAlignment="1">
      <alignment horizontal="center" vertical="center"/>
    </xf>
    <xf numFmtId="0" fontId="2" fillId="4" borderId="1" xfId="0" applyFont="1" applyFill="1" applyBorder="1" applyAlignment="1">
      <alignment horizontal="center" vertical="center" wrapText="1"/>
    </xf>
    <xf numFmtId="0" fontId="11" fillId="4" borderId="38" xfId="0" applyFont="1" applyFill="1" applyBorder="1" applyAlignment="1">
      <alignment horizontal="center" vertical="center" shrinkToFit="1"/>
    </xf>
    <xf numFmtId="0" fontId="11" fillId="4" borderId="1" xfId="0" applyFont="1" applyFill="1" applyBorder="1" applyAlignment="1">
      <alignment horizontal="center" vertical="center" wrapText="1"/>
    </xf>
    <xf numFmtId="165" fontId="7" fillId="0" borderId="12" xfId="3" applyNumberFormat="1" applyFont="1" applyBorder="1" applyAlignment="1">
      <alignment horizontal="right" vertical="center"/>
    </xf>
    <xf numFmtId="0" fontId="12" fillId="0" borderId="12" xfId="0" applyFont="1" applyBorder="1" applyAlignment="1">
      <alignment horizontal="center" vertical="center" shrinkToFi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1" fillId="3" borderId="1" xfId="0" applyFont="1" applyFill="1" applyBorder="1" applyAlignment="1">
      <alignment horizontal="right" vertical="center" shrinkToFit="1"/>
    </xf>
    <xf numFmtId="0" fontId="12" fillId="0" borderId="23" xfId="0" applyFont="1" applyBorder="1" applyAlignment="1">
      <alignment horizontal="righ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26" xfId="0" applyFont="1" applyBorder="1" applyAlignment="1">
      <alignment horizontal="center" vertical="center"/>
    </xf>
    <xf numFmtId="0" fontId="29" fillId="6" borderId="13" xfId="0" applyFont="1" applyFill="1" applyBorder="1" applyAlignment="1">
      <alignment horizontal="center" vertical="center" shrinkToFi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4" xfId="0" applyFont="1" applyBorder="1" applyAlignment="1">
      <alignment horizontal="center" vertical="center" wrapText="1"/>
    </xf>
    <xf numFmtId="0" fontId="11" fillId="3" borderId="10" xfId="0" applyFont="1" applyFill="1" applyBorder="1" applyAlignment="1">
      <alignment horizontal="righ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10" fontId="28" fillId="6" borderId="5" xfId="1" applyNumberFormat="1" applyFont="1" applyFill="1" applyBorder="1" applyAlignment="1">
      <alignment horizontal="center" vertical="center" wrapText="1"/>
    </xf>
    <xf numFmtId="10" fontId="13" fillId="0" borderId="6" xfId="1" applyNumberFormat="1" applyFont="1" applyFill="1" applyBorder="1" applyAlignment="1">
      <alignment horizontal="center" vertical="center" wrapText="1"/>
    </xf>
    <xf numFmtId="10" fontId="13" fillId="0" borderId="7" xfId="1" applyNumberFormat="1" applyFont="1" applyFill="1" applyBorder="1" applyAlignment="1">
      <alignment horizontal="center" vertical="center" wrapText="1"/>
    </xf>
    <xf numFmtId="10" fontId="13" fillId="0" borderId="0" xfId="1" applyNumberFormat="1" applyFont="1" applyFill="1" applyBorder="1" applyAlignment="1">
      <alignment horizontal="center" vertical="center" wrapText="1"/>
    </xf>
    <xf numFmtId="0" fontId="11" fillId="3" borderId="21" xfId="0" applyFont="1" applyFill="1" applyBorder="1" applyAlignment="1">
      <alignment horizontal="righ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 fillId="4" borderId="32" xfId="0" applyFont="1" applyFill="1" applyBorder="1" applyAlignment="1">
      <alignment vertical="center" wrapText="1"/>
    </xf>
    <xf numFmtId="10" fontId="27" fillId="6" borderId="8" xfId="1" applyNumberFormat="1" applyFont="1" applyFill="1" applyBorder="1" applyAlignment="1">
      <alignment horizontal="center" vertical="center" wrapText="1"/>
    </xf>
    <xf numFmtId="10" fontId="13" fillId="0" borderId="9" xfId="1" applyNumberFormat="1" applyFont="1" applyFill="1" applyBorder="1" applyAlignment="1">
      <alignment horizontal="center" vertical="center" wrapText="1"/>
    </xf>
    <xf numFmtId="10" fontId="13" fillId="0" borderId="34" xfId="1" applyNumberFormat="1" applyFont="1" applyFill="1" applyBorder="1" applyAlignment="1">
      <alignment horizontal="center" vertical="center" wrapText="1"/>
    </xf>
    <xf numFmtId="10" fontId="13" fillId="0" borderId="30" xfId="1" applyNumberFormat="1" applyFont="1" applyFill="1" applyBorder="1" applyAlignment="1">
      <alignment horizontal="center" vertical="center" wrapText="1"/>
    </xf>
    <xf numFmtId="0" fontId="22" fillId="6" borderId="27" xfId="0" applyFont="1" applyFill="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164" fontId="12" fillId="5" borderId="32" xfId="1" applyNumberFormat="1" applyFont="1" applyFill="1" applyBorder="1" applyAlignment="1">
      <alignment horizontal="left" vertical="center" shrinkToFit="1"/>
    </xf>
    <xf numFmtId="0" fontId="11" fillId="3" borderId="11" xfId="0" applyFont="1" applyFill="1" applyBorder="1" applyAlignment="1">
      <alignment horizontal="right" vertical="center"/>
    </xf>
    <xf numFmtId="0" fontId="2" fillId="3" borderId="44" xfId="0" applyFont="1" applyFill="1" applyBorder="1" applyAlignment="1">
      <alignment horizontal="left" vertical="center" indent="1"/>
    </xf>
    <xf numFmtId="0" fontId="2" fillId="3" borderId="46" xfId="0" applyFont="1" applyFill="1" applyBorder="1" applyAlignment="1">
      <alignment horizontal="left" vertical="center" indent="1"/>
    </xf>
    <xf numFmtId="0" fontId="2" fillId="3" borderId="46" xfId="0" applyFont="1" applyFill="1" applyBorder="1" applyAlignment="1">
      <alignment horizontal="left" vertical="center" wrapText="1" indent="1"/>
    </xf>
    <xf numFmtId="0" fontId="2" fillId="3" borderId="51" xfId="0" applyFont="1" applyFill="1" applyBorder="1" applyAlignment="1">
      <alignment horizontal="center" vertical="center" wrapText="1"/>
    </xf>
    <xf numFmtId="10" fontId="6" fillId="0" borderId="17" xfId="1" applyNumberFormat="1" applyFont="1" applyFill="1" applyBorder="1" applyAlignment="1">
      <alignment horizontal="right" vertical="center"/>
    </xf>
    <xf numFmtId="10" fontId="6" fillId="0" borderId="18" xfId="1" applyNumberFormat="1" applyFont="1" applyFill="1" applyBorder="1" applyAlignment="1">
      <alignment horizontal="right" vertical="center"/>
    </xf>
    <xf numFmtId="10" fontId="6" fillId="0" borderId="52" xfId="1" applyNumberFormat="1" applyFont="1" applyFill="1" applyBorder="1" applyAlignment="1">
      <alignment horizontal="right" vertical="center"/>
    </xf>
    <xf numFmtId="165" fontId="6" fillId="0" borderId="17" xfId="3" applyNumberFormat="1" applyFont="1" applyFill="1" applyBorder="1" applyAlignment="1">
      <alignment horizontal="right" vertical="center"/>
    </xf>
    <xf numFmtId="165" fontId="6" fillId="0" borderId="18" xfId="3" applyNumberFormat="1" applyFont="1" applyFill="1" applyBorder="1" applyAlignment="1">
      <alignment horizontal="right" vertical="center"/>
    </xf>
    <xf numFmtId="165" fontId="6" fillId="0" borderId="52" xfId="3" applyNumberFormat="1" applyFont="1" applyFill="1" applyBorder="1" applyAlignment="1">
      <alignment horizontal="right" vertical="center"/>
    </xf>
    <xf numFmtId="165" fontId="5" fillId="2" borderId="53" xfId="3" applyNumberFormat="1" applyFont="1" applyFill="1" applyBorder="1" applyAlignment="1">
      <alignment horizontal="right" vertical="center"/>
    </xf>
    <xf numFmtId="165" fontId="5" fillId="2" borderId="54" xfId="3" applyNumberFormat="1" applyFont="1" applyFill="1" applyBorder="1" applyAlignment="1">
      <alignment horizontal="right" vertical="center"/>
    </xf>
    <xf numFmtId="165" fontId="5" fillId="2" borderId="55" xfId="3" applyNumberFormat="1" applyFont="1" applyFill="1" applyBorder="1" applyAlignment="1">
      <alignment horizontal="right" vertical="center"/>
    </xf>
    <xf numFmtId="165" fontId="5" fillId="2" borderId="56" xfId="3" applyNumberFormat="1" applyFont="1" applyFill="1" applyBorder="1" applyAlignment="1">
      <alignment horizontal="right" vertical="center"/>
    </xf>
    <xf numFmtId="165" fontId="5" fillId="2" borderId="57" xfId="3" applyNumberFormat="1" applyFont="1" applyFill="1" applyBorder="1" applyAlignment="1">
      <alignment horizontal="right" vertical="center"/>
    </xf>
    <xf numFmtId="165" fontId="5" fillId="2" borderId="58" xfId="3" applyNumberFormat="1" applyFont="1" applyFill="1" applyBorder="1" applyAlignment="1">
      <alignment horizontal="right" vertical="center"/>
    </xf>
    <xf numFmtId="164" fontId="12" fillId="5" borderId="40" xfId="1" applyNumberFormat="1" applyFont="1" applyFill="1" applyBorder="1" applyAlignment="1">
      <alignment horizontal="left" vertical="center" shrinkToFit="1"/>
    </xf>
    <xf numFmtId="0" fontId="11" fillId="3" borderId="59" xfId="0" applyFont="1" applyFill="1" applyBorder="1" applyAlignment="1">
      <alignment horizontal="right"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164" fontId="12" fillId="5" borderId="0" xfId="1" applyNumberFormat="1" applyFont="1" applyFill="1" applyBorder="1" applyAlignment="1">
      <alignment horizontal="left" vertical="center" shrinkToFit="1"/>
    </xf>
    <xf numFmtId="0" fontId="11" fillId="3" borderId="0" xfId="0" applyFont="1" applyFill="1" applyAlignment="1">
      <alignment horizontal="right" vertical="center"/>
    </xf>
    <xf numFmtId="0" fontId="13" fillId="0" borderId="0" xfId="0" applyFont="1" applyAlignment="1">
      <alignment horizontal="center" vertical="center"/>
    </xf>
    <xf numFmtId="0" fontId="0" fillId="9" borderId="62" xfId="0" applyFill="1" applyBorder="1"/>
    <xf numFmtId="0" fontId="10" fillId="0" borderId="63" xfId="0" applyFont="1" applyBorder="1" applyAlignment="1">
      <alignment shrinkToFit="1"/>
    </xf>
    <xf numFmtId="0" fontId="10" fillId="0" borderId="64" xfId="0" applyFont="1" applyBorder="1" applyAlignment="1">
      <alignment horizontal="center" wrapText="1"/>
    </xf>
    <xf numFmtId="0" fontId="10" fillId="0" borderId="65" xfId="0" applyFont="1" applyBorder="1" applyAlignment="1">
      <alignment horizontal="center" wrapText="1"/>
    </xf>
    <xf numFmtId="0" fontId="10" fillId="0" borderId="66" xfId="0" applyFont="1" applyBorder="1" applyAlignment="1">
      <alignment horizontal="center" wrapText="1"/>
    </xf>
    <xf numFmtId="0" fontId="10" fillId="0" borderId="62" xfId="0" applyFont="1" applyBorder="1" applyAlignment="1">
      <alignment horizontal="center" wrapText="1"/>
    </xf>
    <xf numFmtId="0" fontId="10" fillId="0" borderId="62" xfId="0" applyFont="1" applyBorder="1" applyAlignment="1">
      <alignment horizontal="center" vertical="center" wrapText="1"/>
    </xf>
    <xf numFmtId="0" fontId="10" fillId="0" borderId="62" xfId="0" applyFont="1" applyBorder="1" applyAlignment="1">
      <alignment shrinkToFit="1"/>
    </xf>
    <xf numFmtId="0" fontId="0" fillId="0" borderId="62" xfId="0" applyBorder="1"/>
    <xf numFmtId="0" fontId="0" fillId="9" borderId="0" xfId="0" applyFill="1" applyAlignment="1">
      <alignment vertical="center"/>
    </xf>
    <xf numFmtId="0" fontId="0" fillId="0" borderId="0" xfId="0" applyAlignment="1">
      <alignment vertical="center" wrapText="1"/>
    </xf>
    <xf numFmtId="0" fontId="0" fillId="0" borderId="0" xfId="0" applyAlignment="1">
      <alignment vertical="center"/>
    </xf>
    <xf numFmtId="0" fontId="10" fillId="0" borderId="0" xfId="0" applyFont="1" applyAlignment="1">
      <alignment vertical="center" shrinkToFit="1"/>
    </xf>
    <xf numFmtId="0" fontId="0" fillId="10" borderId="0" xfId="0" applyFill="1" applyAlignment="1">
      <alignment vertical="center"/>
    </xf>
    <xf numFmtId="0" fontId="0" fillId="9" borderId="49" xfId="0" applyFill="1" applyBorder="1" applyAlignment="1">
      <alignment vertical="center"/>
    </xf>
    <xf numFmtId="0" fontId="10" fillId="0" borderId="49" xfId="0" applyFont="1" applyBorder="1" applyAlignment="1">
      <alignment vertical="center" shrinkToFit="1"/>
    </xf>
    <xf numFmtId="0" fontId="10" fillId="0" borderId="49" xfId="0" applyFont="1" applyBorder="1" applyAlignment="1">
      <alignment horizontal="center" vertical="center" wrapText="1"/>
    </xf>
    <xf numFmtId="0" fontId="0" fillId="10" borderId="49" xfId="0" applyFill="1" applyBorder="1" applyAlignment="1">
      <alignment vertical="center"/>
    </xf>
    <xf numFmtId="165" fontId="5" fillId="2" borderId="67" xfId="3" applyNumberFormat="1" applyFont="1" applyFill="1" applyBorder="1" applyAlignment="1">
      <alignment horizontal="right" vertical="center"/>
    </xf>
    <xf numFmtId="165" fontId="5" fillId="2" borderId="68" xfId="3" applyNumberFormat="1" applyFont="1" applyFill="1" applyBorder="1" applyAlignment="1">
      <alignment horizontal="right" vertical="center"/>
    </xf>
    <xf numFmtId="165" fontId="5" fillId="2" borderId="69" xfId="3" applyNumberFormat="1" applyFont="1" applyFill="1" applyBorder="1" applyAlignment="1">
      <alignment horizontal="right" vertical="center"/>
    </xf>
    <xf numFmtId="165" fontId="5" fillId="2" borderId="70" xfId="3" applyNumberFormat="1" applyFont="1" applyFill="1" applyBorder="1" applyAlignment="1">
      <alignment horizontal="right" vertical="center"/>
    </xf>
    <xf numFmtId="165" fontId="5" fillId="2" borderId="71" xfId="3" applyNumberFormat="1" applyFont="1" applyFill="1" applyBorder="1" applyAlignment="1">
      <alignment horizontal="right" vertical="center"/>
    </xf>
    <xf numFmtId="10" fontId="6" fillId="0" borderId="19" xfId="1" applyNumberFormat="1" applyFont="1" applyFill="1" applyBorder="1" applyAlignment="1">
      <alignment horizontal="right" vertical="center"/>
    </xf>
    <xf numFmtId="165" fontId="5" fillId="2" borderId="72" xfId="3" applyNumberFormat="1" applyFont="1" applyFill="1" applyBorder="1" applyAlignment="1">
      <alignment horizontal="right" vertical="center"/>
    </xf>
    <xf numFmtId="165" fontId="6" fillId="0" borderId="19" xfId="3" applyNumberFormat="1" applyFont="1" applyFill="1" applyBorder="1" applyAlignment="1">
      <alignment horizontal="right" vertical="center"/>
    </xf>
    <xf numFmtId="0" fontId="41" fillId="11" borderId="74" xfId="0" applyFont="1" applyFill="1" applyBorder="1" applyAlignment="1">
      <alignment vertical="center" wrapText="1"/>
    </xf>
    <xf numFmtId="0" fontId="40" fillId="11" borderId="41" xfId="0" applyFont="1" applyFill="1" applyBorder="1"/>
    <xf numFmtId="0" fontId="42" fillId="11" borderId="41" xfId="0" applyFont="1" applyFill="1" applyBorder="1" applyAlignment="1">
      <alignment horizontal="center"/>
    </xf>
    <xf numFmtId="0" fontId="42" fillId="11" borderId="42" xfId="0" applyFont="1" applyFill="1" applyBorder="1" applyAlignment="1">
      <alignment horizontal="center"/>
    </xf>
    <xf numFmtId="0" fontId="0" fillId="8" borderId="48" xfId="0" applyFill="1" applyBorder="1" applyAlignment="1">
      <alignment vertical="center" wrapText="1"/>
    </xf>
    <xf numFmtId="0" fontId="41" fillId="12" borderId="74" xfId="0" applyFont="1" applyFill="1" applyBorder="1" applyAlignment="1">
      <alignment vertical="center" wrapText="1"/>
    </xf>
    <xf numFmtId="0" fontId="40" fillId="12" borderId="41" xfId="0" applyFont="1" applyFill="1" applyBorder="1"/>
    <xf numFmtId="0" fontId="42" fillId="12" borderId="41" xfId="0" applyFont="1" applyFill="1" applyBorder="1" applyAlignment="1">
      <alignment horizontal="center"/>
    </xf>
    <xf numFmtId="0" fontId="42" fillId="12" borderId="42" xfId="0" applyFont="1" applyFill="1" applyBorder="1" applyAlignment="1">
      <alignment horizontal="center"/>
    </xf>
    <xf numFmtId="0" fontId="4" fillId="13" borderId="32" xfId="0" applyFont="1" applyFill="1" applyBorder="1" applyAlignment="1">
      <alignment vertical="center" wrapText="1"/>
    </xf>
    <xf numFmtId="0" fontId="2" fillId="13" borderId="33" xfId="0" applyFont="1" applyFill="1" applyBorder="1" applyAlignment="1">
      <alignment horizontal="center" vertical="center" wrapText="1"/>
    </xf>
    <xf numFmtId="0" fontId="2" fillId="13" borderId="0" xfId="0" applyFont="1" applyFill="1" applyAlignment="1">
      <alignment horizontal="center" vertical="center" wrapText="1"/>
    </xf>
    <xf numFmtId="0" fontId="2" fillId="13" borderId="45" xfId="0" applyFont="1" applyFill="1" applyBorder="1" applyAlignment="1">
      <alignment horizontal="center" vertical="center" wrapText="1"/>
    </xf>
    <xf numFmtId="0" fontId="41" fillId="14" borderId="74" xfId="0" applyFont="1" applyFill="1" applyBorder="1" applyAlignment="1">
      <alignment vertical="center" wrapText="1"/>
    </xf>
    <xf numFmtId="0" fontId="40" fillId="14" borderId="41" xfId="0" applyFont="1" applyFill="1" applyBorder="1"/>
    <xf numFmtId="0" fontId="42" fillId="14" borderId="41" xfId="0" applyFont="1" applyFill="1" applyBorder="1" applyAlignment="1">
      <alignment horizontal="center"/>
    </xf>
    <xf numFmtId="0" fontId="42" fillId="14" borderId="42" xfId="0" applyFont="1" applyFill="1" applyBorder="1" applyAlignment="1">
      <alignment horizontal="center"/>
    </xf>
    <xf numFmtId="0" fontId="0" fillId="6" borderId="48" xfId="0" applyFill="1" applyBorder="1" applyAlignment="1">
      <alignment vertical="center" wrapText="1"/>
    </xf>
    <xf numFmtId="0" fontId="41" fillId="15" borderId="74" xfId="0" applyFont="1" applyFill="1" applyBorder="1" applyAlignment="1">
      <alignment vertical="center" wrapText="1"/>
    </xf>
    <xf numFmtId="0" fontId="40" fillId="15" borderId="41" xfId="0" applyFont="1" applyFill="1" applyBorder="1"/>
    <xf numFmtId="0" fontId="42" fillId="15" borderId="41" xfId="0" applyFont="1" applyFill="1" applyBorder="1" applyAlignment="1">
      <alignment horizontal="center"/>
    </xf>
    <xf numFmtId="0" fontId="42" fillId="15" borderId="42" xfId="0" applyFont="1" applyFill="1" applyBorder="1" applyAlignment="1">
      <alignment horizontal="center"/>
    </xf>
    <xf numFmtId="0" fontId="0" fillId="5" borderId="48" xfId="0" applyFill="1" applyBorder="1" applyAlignment="1">
      <alignment vertical="center" wrapText="1"/>
    </xf>
    <xf numFmtId="0" fontId="41" fillId="16" borderId="74" xfId="0" applyFont="1" applyFill="1" applyBorder="1" applyAlignment="1">
      <alignment vertical="center" wrapText="1"/>
    </xf>
    <xf numFmtId="0" fontId="40" fillId="16" borderId="41" xfId="0" applyFont="1" applyFill="1" applyBorder="1"/>
    <xf numFmtId="0" fontId="42" fillId="16" borderId="41" xfId="0" applyFont="1" applyFill="1" applyBorder="1" applyAlignment="1">
      <alignment horizontal="center"/>
    </xf>
    <xf numFmtId="0" fontId="42" fillId="16" borderId="42" xfId="0" applyFont="1" applyFill="1" applyBorder="1" applyAlignment="1">
      <alignment horizontal="center"/>
    </xf>
    <xf numFmtId="0" fontId="0" fillId="17" borderId="48" xfId="0" applyFill="1" applyBorder="1" applyAlignment="1">
      <alignment vertical="center" wrapText="1"/>
    </xf>
    <xf numFmtId="0" fontId="41" fillId="18" borderId="74" xfId="0" applyFont="1" applyFill="1" applyBorder="1" applyAlignment="1">
      <alignment vertical="center" wrapText="1"/>
    </xf>
    <xf numFmtId="0" fontId="40" fillId="18" borderId="41" xfId="0" applyFont="1" applyFill="1" applyBorder="1"/>
    <xf numFmtId="0" fontId="42" fillId="18" borderId="41" xfId="0" applyFont="1" applyFill="1" applyBorder="1" applyAlignment="1">
      <alignment horizontal="center"/>
    </xf>
    <xf numFmtId="0" fontId="42" fillId="18" borderId="42" xfId="0" applyFont="1" applyFill="1" applyBorder="1" applyAlignment="1">
      <alignment horizontal="center"/>
    </xf>
    <xf numFmtId="0" fontId="0" fillId="19" borderId="48" xfId="0" applyFill="1" applyBorder="1" applyAlignment="1">
      <alignment vertical="center" wrapText="1"/>
    </xf>
    <xf numFmtId="0" fontId="0" fillId="6" borderId="0" xfId="0" applyFill="1" applyAlignment="1">
      <alignment wrapText="1"/>
    </xf>
    <xf numFmtId="0" fontId="0" fillId="6" borderId="45" xfId="0" applyFill="1" applyBorder="1" applyAlignment="1">
      <alignment wrapText="1"/>
    </xf>
    <xf numFmtId="0" fontId="0" fillId="5" borderId="0" xfId="0" applyFill="1"/>
    <xf numFmtId="0" fontId="0" fillId="5" borderId="45" xfId="0" applyFill="1" applyBorder="1" applyAlignment="1">
      <alignment wrapText="1"/>
    </xf>
    <xf numFmtId="0" fontId="0" fillId="5" borderId="0" xfId="0" applyFill="1" applyAlignment="1">
      <alignment wrapText="1"/>
    </xf>
    <xf numFmtId="0" fontId="0" fillId="17" borderId="0" xfId="0" applyFill="1"/>
    <xf numFmtId="0" fontId="0" fillId="17" borderId="45" xfId="0" applyFill="1" applyBorder="1" applyAlignment="1">
      <alignment wrapText="1"/>
    </xf>
    <xf numFmtId="0" fontId="0" fillId="17" borderId="0" xfId="0" applyFill="1" applyAlignment="1">
      <alignment wrapText="1"/>
    </xf>
    <xf numFmtId="0" fontId="0" fillId="19" borderId="0" xfId="0" applyFill="1"/>
    <xf numFmtId="0" fontId="0" fillId="19" borderId="45" xfId="0" applyFill="1" applyBorder="1" applyAlignment="1">
      <alignment wrapText="1"/>
    </xf>
    <xf numFmtId="0" fontId="0" fillId="19" borderId="0" xfId="0" applyFill="1" applyAlignment="1">
      <alignment wrapText="1"/>
    </xf>
    <xf numFmtId="0" fontId="18" fillId="6" borderId="0" xfId="0" applyFont="1" applyFill="1" applyAlignment="1">
      <alignment horizontal="left" vertical="center" wrapText="1" indent="1"/>
    </xf>
    <xf numFmtId="0" fontId="0" fillId="0" borderId="0" xfId="0" applyAlignment="1">
      <alignment horizontal="left" vertical="top" wrapText="1" indent="1"/>
    </xf>
    <xf numFmtId="0" fontId="0" fillId="0" borderId="0" xfId="0" applyAlignment="1">
      <alignment horizontal="left"/>
    </xf>
    <xf numFmtId="0" fontId="0" fillId="9" borderId="0" xfId="0" applyFill="1" applyAlignment="1">
      <alignment vertical="center" wrapText="1"/>
    </xf>
    <xf numFmtId="0" fontId="18" fillId="0" borderId="0" xfId="0" applyFont="1" applyAlignment="1">
      <alignment vertical="center"/>
    </xf>
    <xf numFmtId="165" fontId="6" fillId="0" borderId="5" xfId="3" applyNumberFormat="1" applyFont="1" applyFill="1" applyBorder="1" applyAlignment="1">
      <alignment horizontal="right" vertical="center"/>
    </xf>
    <xf numFmtId="165" fontId="6" fillId="0" borderId="6" xfId="3" applyNumberFormat="1" applyFont="1" applyFill="1" applyBorder="1" applyAlignment="1">
      <alignment horizontal="right" vertical="center"/>
    </xf>
    <xf numFmtId="165" fontId="6" fillId="0" borderId="7" xfId="3" applyNumberFormat="1" applyFont="1" applyFill="1" applyBorder="1" applyAlignment="1">
      <alignment horizontal="right" vertical="center"/>
    </xf>
    <xf numFmtId="165" fontId="6" fillId="0" borderId="8" xfId="3" applyNumberFormat="1" applyFont="1" applyFill="1" applyBorder="1" applyAlignment="1">
      <alignment horizontal="right" vertical="center"/>
    </xf>
    <xf numFmtId="165" fontId="6" fillId="0" borderId="9" xfId="3" applyNumberFormat="1" applyFont="1" applyFill="1" applyBorder="1" applyAlignment="1">
      <alignment horizontal="right" vertical="center"/>
    </xf>
    <xf numFmtId="165" fontId="6" fillId="0" borderId="34" xfId="3" applyNumberFormat="1" applyFont="1" applyFill="1" applyBorder="1" applyAlignment="1">
      <alignment horizontal="right" vertical="center"/>
    </xf>
    <xf numFmtId="0" fontId="18" fillId="0" borderId="0" xfId="0" applyFont="1" applyAlignment="1">
      <alignment horizontal="left" vertical="center"/>
    </xf>
    <xf numFmtId="0" fontId="4" fillId="3" borderId="44" xfId="0" applyFont="1" applyFill="1" applyBorder="1" applyAlignment="1">
      <alignment horizontal="left" vertical="center" indent="1"/>
    </xf>
    <xf numFmtId="165" fontId="48" fillId="2" borderId="79" xfId="3" applyNumberFormat="1" applyFont="1" applyFill="1" applyBorder="1" applyAlignment="1">
      <alignment horizontal="right" vertical="center"/>
    </xf>
    <xf numFmtId="165" fontId="48" fillId="2" borderId="80" xfId="3" applyNumberFormat="1" applyFont="1" applyFill="1" applyBorder="1" applyAlignment="1">
      <alignment horizontal="right" vertical="center"/>
    </xf>
    <xf numFmtId="165" fontId="48" fillId="2" borderId="81" xfId="3" applyNumberFormat="1" applyFont="1" applyFill="1" applyBorder="1" applyAlignment="1">
      <alignment horizontal="right" vertical="center"/>
    </xf>
    <xf numFmtId="0" fontId="46" fillId="0" borderId="0" xfId="0" applyFont="1" applyAlignment="1">
      <alignment horizontal="center" vertical="center" wrapText="1"/>
    </xf>
    <xf numFmtId="165" fontId="48" fillId="2" borderId="82" xfId="3" applyNumberFormat="1" applyFont="1" applyFill="1" applyBorder="1" applyAlignment="1">
      <alignment horizontal="right" vertical="center"/>
    </xf>
    <xf numFmtId="165" fontId="48" fillId="2" borderId="28" xfId="3" applyNumberFormat="1" applyFont="1" applyFill="1" applyBorder="1" applyAlignment="1">
      <alignment horizontal="right" vertical="center"/>
    </xf>
    <xf numFmtId="165" fontId="48" fillId="2" borderId="83" xfId="3" applyNumberFormat="1" applyFont="1" applyFill="1" applyBorder="1" applyAlignment="1">
      <alignment horizontal="right" vertical="center"/>
    </xf>
    <xf numFmtId="0" fontId="4" fillId="3" borderId="46" xfId="0" applyFont="1" applyFill="1" applyBorder="1" applyAlignment="1">
      <alignment horizontal="left" vertical="center" indent="1"/>
    </xf>
    <xf numFmtId="165" fontId="48" fillId="2" borderId="84" xfId="3" applyNumberFormat="1" applyFont="1" applyFill="1" applyBorder="1" applyAlignment="1">
      <alignment horizontal="right" vertical="center"/>
    </xf>
    <xf numFmtId="165" fontId="48" fillId="2" borderId="85" xfId="3" applyNumberFormat="1" applyFont="1" applyFill="1" applyBorder="1" applyAlignment="1">
      <alignment horizontal="right" vertical="center"/>
    </xf>
    <xf numFmtId="165" fontId="48" fillId="2" borderId="86" xfId="3" applyNumberFormat="1" applyFont="1" applyFill="1" applyBorder="1" applyAlignment="1">
      <alignment horizontal="right" vertical="center"/>
    </xf>
    <xf numFmtId="0" fontId="2" fillId="0" borderId="0" xfId="0" applyFont="1" applyAlignment="1">
      <alignment vertical="center"/>
    </xf>
    <xf numFmtId="0" fontId="2" fillId="4" borderId="21"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90" xfId="0" applyFont="1" applyFill="1" applyBorder="1" applyAlignment="1">
      <alignment horizontal="center" vertical="center" wrapText="1"/>
    </xf>
    <xf numFmtId="0" fontId="3" fillId="0" borderId="49" xfId="0" applyFont="1" applyBorder="1" applyAlignment="1">
      <alignment vertical="center"/>
    </xf>
    <xf numFmtId="0" fontId="3" fillId="0" borderId="0" xfId="0" applyFont="1" applyAlignment="1">
      <alignment vertical="center"/>
    </xf>
    <xf numFmtId="0" fontId="10" fillId="0" borderId="38" xfId="0" applyFont="1" applyBorder="1" applyAlignment="1">
      <alignment horizontal="center" vertical="center" wrapText="1"/>
    </xf>
    <xf numFmtId="0" fontId="37" fillId="0" borderId="38" xfId="0" applyFont="1" applyBorder="1" applyAlignment="1">
      <alignment horizontal="right" vertical="center"/>
    </xf>
    <xf numFmtId="0" fontId="37" fillId="0" borderId="39" xfId="0" applyFont="1" applyBorder="1" applyAlignment="1">
      <alignment horizontal="right" vertical="center"/>
    </xf>
    <xf numFmtId="9" fontId="36" fillId="0" borderId="40" xfId="0" applyNumberFormat="1"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8" fillId="9" borderId="0" xfId="0" applyFont="1" applyFill="1" applyAlignment="1">
      <alignment vertical="center"/>
    </xf>
    <xf numFmtId="0" fontId="8" fillId="0" borderId="0" xfId="0" applyFont="1" applyAlignment="1">
      <alignment vertical="center"/>
    </xf>
    <xf numFmtId="0" fontId="0" fillId="0" borderId="0" xfId="0" applyAlignment="1">
      <alignment horizontal="left" vertical="center"/>
    </xf>
    <xf numFmtId="0" fontId="41" fillId="21" borderId="91" xfId="0" applyFont="1" applyFill="1" applyBorder="1" applyAlignment="1">
      <alignment horizontal="left" vertical="center"/>
    </xf>
    <xf numFmtId="0" fontId="40" fillId="21" borderId="92" xfId="0" applyFont="1" applyFill="1" applyBorder="1" applyAlignment="1">
      <alignment horizontal="left" vertical="center"/>
    </xf>
    <xf numFmtId="0" fontId="40" fillId="21" borderId="93" xfId="0" applyFont="1" applyFill="1" applyBorder="1" applyAlignment="1">
      <alignment horizontal="left" vertical="center"/>
    </xf>
    <xf numFmtId="0" fontId="2" fillId="0" borderId="0" xfId="0" applyFont="1" applyAlignment="1">
      <alignment horizontal="left" vertical="center"/>
    </xf>
    <xf numFmtId="165" fontId="49" fillId="0" borderId="87" xfId="3" applyNumberFormat="1" applyFont="1" applyBorder="1" applyAlignment="1">
      <alignment vertical="center"/>
    </xf>
    <xf numFmtId="0" fontId="46" fillId="9" borderId="0" xfId="0" applyFont="1" applyFill="1" applyAlignment="1">
      <alignment vertical="center"/>
    </xf>
    <xf numFmtId="0" fontId="46" fillId="0" borderId="0" xfId="0" applyFont="1" applyAlignment="1">
      <alignment vertical="center"/>
    </xf>
    <xf numFmtId="0" fontId="46" fillId="0" borderId="0" xfId="0" applyFont="1" applyAlignment="1">
      <alignment vertical="center" shrinkToFit="1"/>
    </xf>
    <xf numFmtId="0" fontId="46" fillId="0" borderId="0" xfId="0" applyFont="1" applyAlignment="1">
      <alignment horizontal="center" vertical="center"/>
    </xf>
    <xf numFmtId="165" fontId="49" fillId="0" borderId="88" xfId="3" applyNumberFormat="1" applyFont="1" applyBorder="1" applyAlignment="1">
      <alignment vertical="center"/>
    </xf>
    <xf numFmtId="165" fontId="49" fillId="0" borderId="89" xfId="3" applyNumberFormat="1" applyFont="1" applyBorder="1" applyAlignment="1">
      <alignment vertical="center"/>
    </xf>
    <xf numFmtId="0" fontId="50" fillId="3" borderId="78" xfId="0" applyFont="1" applyFill="1" applyBorder="1" applyAlignment="1">
      <alignment vertical="center"/>
    </xf>
    <xf numFmtId="0" fontId="4" fillId="4" borderId="91" xfId="0" applyFont="1" applyFill="1" applyBorder="1" applyAlignment="1">
      <alignment horizontal="left" vertical="center"/>
    </xf>
    <xf numFmtId="0" fontId="40" fillId="4" borderId="92" xfId="0" applyFont="1" applyFill="1" applyBorder="1" applyAlignment="1">
      <alignment horizontal="left" vertical="center"/>
    </xf>
    <xf numFmtId="0" fontId="40" fillId="4" borderId="93" xfId="0" applyFont="1" applyFill="1" applyBorder="1" applyAlignment="1">
      <alignment horizontal="left" vertical="center"/>
    </xf>
    <xf numFmtId="0" fontId="52" fillId="0" borderId="97" xfId="0" applyFont="1" applyBorder="1" applyAlignment="1">
      <alignment horizontal="left" vertical="center" wrapText="1"/>
    </xf>
    <xf numFmtId="0" fontId="53" fillId="0" borderId="36" xfId="0" applyFont="1" applyBorder="1" applyAlignment="1">
      <alignment horizontal="left" vertical="center"/>
    </xf>
    <xf numFmtId="0" fontId="54" fillId="0" borderId="36" xfId="0" applyFont="1" applyBorder="1" applyAlignment="1">
      <alignment horizontal="left" vertical="center"/>
    </xf>
    <xf numFmtId="0" fontId="54" fillId="0" borderId="98" xfId="0" applyFont="1" applyBorder="1" applyAlignment="1">
      <alignment horizontal="left" vertical="center"/>
    </xf>
    <xf numFmtId="0" fontId="53" fillId="9" borderId="62" xfId="0" applyFont="1" applyFill="1" applyBorder="1" applyAlignment="1">
      <alignment vertical="center"/>
    </xf>
    <xf numFmtId="0" fontId="53" fillId="0" borderId="62" xfId="0" applyFont="1" applyBorder="1" applyAlignment="1">
      <alignment vertical="center"/>
    </xf>
    <xf numFmtId="0" fontId="54" fillId="0" borderId="63" xfId="0" applyFont="1" applyBorder="1" applyAlignment="1">
      <alignment vertical="center" shrinkToFit="1"/>
    </xf>
    <xf numFmtId="0" fontId="54" fillId="0" borderId="64" xfId="0" applyFont="1" applyBorder="1" applyAlignment="1">
      <alignment horizontal="center" vertical="center" wrapText="1"/>
    </xf>
    <xf numFmtId="0" fontId="54" fillId="0" borderId="65" xfId="0" applyFont="1" applyBorder="1" applyAlignment="1">
      <alignment horizontal="center" vertical="center" wrapText="1"/>
    </xf>
    <xf numFmtId="0" fontId="54" fillId="0" borderId="66" xfId="0" applyFont="1" applyBorder="1" applyAlignment="1">
      <alignment horizontal="center" vertical="center" wrapText="1"/>
    </xf>
    <xf numFmtId="0" fontId="54" fillId="0" borderId="62" xfId="0" applyFont="1" applyBorder="1" applyAlignment="1">
      <alignment horizontal="center" vertical="center" wrapText="1"/>
    </xf>
    <xf numFmtId="0" fontId="9" fillId="0" borderId="0" xfId="0" applyFont="1" applyAlignment="1">
      <alignment vertical="center" wrapText="1"/>
    </xf>
    <xf numFmtId="0" fontId="47" fillId="0" borderId="0" xfId="0" applyFont="1" applyAlignment="1">
      <alignment vertical="center"/>
    </xf>
    <xf numFmtId="0" fontId="2" fillId="4" borderId="63" xfId="0" applyFont="1" applyFill="1" applyBorder="1" applyAlignment="1">
      <alignment horizontal="center" vertical="center" wrapText="1"/>
    </xf>
    <xf numFmtId="0" fontId="2" fillId="3" borderId="99" xfId="0" applyFont="1" applyFill="1" applyBorder="1" applyAlignment="1">
      <alignment horizontal="center" vertical="center" wrapText="1"/>
    </xf>
    <xf numFmtId="0" fontId="2" fillId="3" borderId="100" xfId="0" applyFont="1" applyFill="1" applyBorder="1" applyAlignment="1">
      <alignment horizontal="center" vertical="center" wrapText="1"/>
    </xf>
    <xf numFmtId="0" fontId="2" fillId="3" borderId="101" xfId="0" applyFont="1" applyFill="1" applyBorder="1" applyAlignment="1">
      <alignment horizontal="center" vertical="center" wrapText="1"/>
    </xf>
    <xf numFmtId="0" fontId="2" fillId="3" borderId="102" xfId="0" applyFont="1" applyFill="1" applyBorder="1" applyAlignment="1">
      <alignment horizontal="center" vertical="center" wrapText="1"/>
    </xf>
    <xf numFmtId="165" fontId="6" fillId="0" borderId="103" xfId="3" applyNumberFormat="1" applyFont="1" applyFill="1" applyBorder="1" applyAlignment="1">
      <alignment horizontal="right" vertical="center"/>
    </xf>
    <xf numFmtId="165" fontId="6" fillId="0" borderId="47" xfId="3" applyNumberFormat="1" applyFont="1" applyFill="1" applyBorder="1" applyAlignment="1">
      <alignment horizontal="right" vertical="center"/>
    </xf>
    <xf numFmtId="0" fontId="2" fillId="4" borderId="104" xfId="0" applyFont="1" applyFill="1" applyBorder="1" applyAlignment="1">
      <alignment vertical="center" wrapText="1"/>
    </xf>
    <xf numFmtId="9" fontId="39" fillId="0" borderId="105" xfId="1" applyFont="1" applyBorder="1" applyAlignment="1">
      <alignment horizontal="center" vertical="center" shrinkToFit="1"/>
    </xf>
    <xf numFmtId="9" fontId="9" fillId="0" borderId="105" xfId="1" applyFont="1" applyBorder="1" applyAlignment="1">
      <alignment horizontal="center" vertical="center"/>
    </xf>
    <xf numFmtId="9" fontId="9" fillId="0" borderId="106" xfId="1" applyFont="1" applyBorder="1" applyAlignment="1">
      <alignment horizontal="center" vertical="center"/>
    </xf>
    <xf numFmtId="9" fontId="9" fillId="0" borderId="107" xfId="1" applyFont="1" applyBorder="1" applyAlignment="1">
      <alignment horizontal="center" vertical="center"/>
    </xf>
    <xf numFmtId="0" fontId="4" fillId="3" borderId="108" xfId="0" applyFont="1" applyFill="1" applyBorder="1" applyAlignment="1">
      <alignment horizontal="left" vertical="center" indent="1"/>
    </xf>
    <xf numFmtId="0" fontId="2" fillId="3" borderId="109" xfId="0" applyFont="1" applyFill="1" applyBorder="1" applyAlignment="1">
      <alignment horizontal="center" vertical="center" wrapText="1"/>
    </xf>
    <xf numFmtId="9" fontId="9" fillId="0" borderId="110" xfId="1" applyFont="1" applyBorder="1" applyAlignment="1">
      <alignment horizontal="center" vertical="center"/>
    </xf>
    <xf numFmtId="165" fontId="48" fillId="2" borderId="111" xfId="3" applyNumberFormat="1" applyFont="1" applyFill="1" applyBorder="1" applyAlignment="1">
      <alignment horizontal="right" vertical="center"/>
    </xf>
    <xf numFmtId="165" fontId="48" fillId="2" borderId="112" xfId="3" applyNumberFormat="1" applyFont="1" applyFill="1" applyBorder="1" applyAlignment="1">
      <alignment horizontal="right" vertical="center"/>
    </xf>
    <xf numFmtId="165" fontId="48" fillId="2" borderId="113" xfId="3" applyNumberFormat="1" applyFont="1" applyFill="1" applyBorder="1" applyAlignment="1">
      <alignment horizontal="right" vertical="center"/>
    </xf>
    <xf numFmtId="0" fontId="2" fillId="3" borderId="114"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53" fillId="0" borderId="0" xfId="0" applyFont="1" applyAlignment="1">
      <alignment vertical="center"/>
    </xf>
    <xf numFmtId="0" fontId="41" fillId="21" borderId="92" xfId="0" applyFont="1" applyFill="1" applyBorder="1" applyAlignment="1">
      <alignment horizontal="left" vertical="center"/>
    </xf>
    <xf numFmtId="0" fontId="4" fillId="3" borderId="115" xfId="0" applyFont="1" applyFill="1" applyBorder="1" applyAlignment="1">
      <alignment horizontal="left" vertical="center" indent="1"/>
    </xf>
    <xf numFmtId="0" fontId="4" fillId="3" borderId="116" xfId="0" applyFont="1" applyFill="1" applyBorder="1" applyAlignment="1">
      <alignment horizontal="left" vertical="center" indent="1"/>
    </xf>
    <xf numFmtId="0" fontId="4" fillId="3" borderId="117" xfId="0" applyFont="1" applyFill="1" applyBorder="1" applyAlignment="1">
      <alignment horizontal="left" vertical="center" indent="1"/>
    </xf>
    <xf numFmtId="0" fontId="4" fillId="4" borderId="92" xfId="0" applyFont="1" applyFill="1" applyBorder="1" applyAlignment="1">
      <alignment horizontal="left" vertical="center"/>
    </xf>
    <xf numFmtId="0" fontId="2" fillId="3" borderId="115" xfId="0" applyFont="1" applyFill="1" applyBorder="1" applyAlignment="1">
      <alignment horizontal="left" vertical="center" indent="1"/>
    </xf>
    <xf numFmtId="0" fontId="2" fillId="3" borderId="117" xfId="0" applyFont="1" applyFill="1" applyBorder="1" applyAlignment="1">
      <alignment horizontal="left" vertical="center" indent="1"/>
    </xf>
    <xf numFmtId="0" fontId="2" fillId="3" borderId="117" xfId="0" applyFont="1" applyFill="1" applyBorder="1" applyAlignment="1">
      <alignment horizontal="left" vertical="center" wrapText="1" indent="1"/>
    </xf>
    <xf numFmtId="0" fontId="2" fillId="4" borderId="118" xfId="0" applyFont="1" applyFill="1" applyBorder="1" applyAlignment="1">
      <alignment vertical="center" wrapText="1"/>
    </xf>
    <xf numFmtId="164" fontId="12" fillId="0" borderId="0" xfId="1" applyNumberFormat="1" applyFont="1" applyFill="1" applyBorder="1" applyAlignment="1">
      <alignment horizontal="left" vertical="center" shrinkToFit="1"/>
    </xf>
    <xf numFmtId="0" fontId="11" fillId="0" borderId="0" xfId="0" applyFont="1" applyAlignment="1">
      <alignment horizontal="right" vertical="center"/>
    </xf>
    <xf numFmtId="0" fontId="35" fillId="0" borderId="0" xfId="0" applyFont="1" applyAlignment="1">
      <alignment vertical="center"/>
    </xf>
    <xf numFmtId="0" fontId="55" fillId="0" borderId="49" xfId="0" applyFont="1" applyBorder="1" applyAlignment="1">
      <alignment horizontal="right" vertical="center"/>
    </xf>
    <xf numFmtId="0" fontId="6" fillId="0" borderId="49" xfId="0" applyFont="1" applyBorder="1" applyAlignment="1">
      <alignment horizontal="left" vertical="center"/>
    </xf>
    <xf numFmtId="0" fontId="0" fillId="0" borderId="0" xfId="0" applyAlignment="1">
      <alignment horizontal="left" vertical="center" indent="1"/>
    </xf>
    <xf numFmtId="0" fontId="56" fillId="0" borderId="121" xfId="4" applyFont="1" applyBorder="1"/>
    <xf numFmtId="0" fontId="57" fillId="0" borderId="0" xfId="0" applyFont="1"/>
    <xf numFmtId="0" fontId="58" fillId="0" borderId="120" xfId="5" applyFont="1" applyBorder="1" applyAlignment="1">
      <alignment horizontal="left" indent="1"/>
    </xf>
    <xf numFmtId="0" fontId="60" fillId="22" borderId="0" xfId="0" applyFont="1" applyFill="1" applyAlignment="1">
      <alignment vertical="center"/>
    </xf>
    <xf numFmtId="0" fontId="62" fillId="0" borderId="0" xfId="0" applyFont="1" applyAlignment="1">
      <alignment horizontal="left" vertical="center" wrapText="1" indent="2" readingOrder="1"/>
    </xf>
    <xf numFmtId="0" fontId="57" fillId="22" borderId="0" xfId="0" applyFont="1" applyFill="1" applyAlignment="1">
      <alignment horizontal="left" vertical="center" wrapText="1" indent="3"/>
    </xf>
    <xf numFmtId="0" fontId="60" fillId="0" borderId="0" xfId="0" applyFont="1" applyAlignment="1">
      <alignment wrapText="1"/>
    </xf>
    <xf numFmtId="0" fontId="61" fillId="0" borderId="0" xfId="0" applyFont="1"/>
    <xf numFmtId="0" fontId="61" fillId="22" borderId="0" xfId="0" applyFont="1" applyFill="1" applyAlignment="1">
      <alignment vertical="center"/>
    </xf>
    <xf numFmtId="0" fontId="50" fillId="0" borderId="49" xfId="0" applyFont="1" applyBorder="1" applyAlignment="1">
      <alignment horizontal="right" vertical="center"/>
    </xf>
    <xf numFmtId="0" fontId="50" fillId="0" borderId="49" xfId="0" applyFont="1" applyBorder="1" applyAlignment="1">
      <alignment horizontal="left" vertical="center"/>
    </xf>
    <xf numFmtId="0" fontId="2" fillId="13" borderId="0" xfId="0" applyFont="1" applyFill="1" applyAlignment="1">
      <alignment horizontal="left" vertical="center"/>
    </xf>
    <xf numFmtId="0" fontId="2" fillId="13" borderId="62" xfId="0" applyFont="1" applyFill="1" applyBorder="1" applyAlignment="1">
      <alignment vertical="center" wrapText="1"/>
    </xf>
    <xf numFmtId="0" fontId="2" fillId="19" borderId="62" xfId="0" applyFont="1" applyFill="1" applyBorder="1" applyAlignment="1">
      <alignment vertical="center" wrapText="1"/>
    </xf>
    <xf numFmtId="0" fontId="2" fillId="19" borderId="0" xfId="0" applyFont="1" applyFill="1" applyAlignment="1">
      <alignment horizontal="left" vertical="center"/>
    </xf>
    <xf numFmtId="0" fontId="2" fillId="20" borderId="62" xfId="0" applyFont="1" applyFill="1" applyBorder="1" applyAlignment="1">
      <alignment vertical="center" wrapText="1"/>
    </xf>
    <xf numFmtId="0" fontId="2" fillId="20" borderId="0" xfId="0" applyFont="1" applyFill="1" applyAlignment="1">
      <alignment horizontal="left" vertical="center"/>
    </xf>
    <xf numFmtId="0" fontId="2" fillId="6" borderId="62" xfId="0" applyFont="1" applyFill="1" applyBorder="1" applyAlignment="1">
      <alignment vertical="center" wrapText="1"/>
    </xf>
    <xf numFmtId="0" fontId="2" fillId="6" borderId="0" xfId="0" applyFont="1" applyFill="1" applyAlignment="1">
      <alignment horizontal="left" vertical="center"/>
    </xf>
    <xf numFmtId="0" fontId="2" fillId="5" borderId="62" xfId="0" applyFont="1" applyFill="1" applyBorder="1" applyAlignment="1">
      <alignment vertical="center" wrapText="1"/>
    </xf>
    <xf numFmtId="0" fontId="2" fillId="5" borderId="0" xfId="0" applyFont="1" applyFill="1" applyAlignment="1">
      <alignment horizontal="left" vertical="center"/>
    </xf>
    <xf numFmtId="0" fontId="2" fillId="8" borderId="62" xfId="0" applyFont="1" applyFill="1" applyBorder="1" applyAlignment="1">
      <alignment vertical="center" wrapText="1"/>
    </xf>
    <xf numFmtId="0" fontId="2" fillId="8" borderId="0" xfId="0" applyFont="1" applyFill="1" applyAlignment="1">
      <alignment horizontal="left" vertical="center"/>
    </xf>
    <xf numFmtId="0" fontId="60" fillId="22" borderId="0" xfId="0" applyFont="1" applyFill="1" applyAlignment="1">
      <alignment vertical="center" wrapText="1"/>
    </xf>
    <xf numFmtId="0" fontId="4" fillId="0" borderId="0" xfId="0" applyFont="1" applyAlignment="1">
      <alignment vertical="center"/>
    </xf>
    <xf numFmtId="0" fontId="46" fillId="0" borderId="38" xfId="0" applyFont="1" applyBorder="1" applyAlignment="1">
      <alignment horizontal="center" vertical="center" wrapText="1"/>
    </xf>
    <xf numFmtId="0" fontId="4" fillId="0" borderId="38" xfId="0" applyFont="1" applyBorder="1" applyAlignment="1">
      <alignment horizontal="right" vertical="center"/>
    </xf>
    <xf numFmtId="9" fontId="64" fillId="0" borderId="39" xfId="0" applyNumberFormat="1" applyFont="1" applyBorder="1" applyAlignment="1">
      <alignment horizontal="left" vertical="center" wrapText="1"/>
    </xf>
    <xf numFmtId="0" fontId="46" fillId="0" borderId="39" xfId="0" applyFont="1" applyBorder="1" applyAlignment="1">
      <alignment horizontal="center" vertical="center" wrapText="1"/>
    </xf>
    <xf numFmtId="0" fontId="4" fillId="0" borderId="39" xfId="0" applyFont="1" applyBorder="1" applyAlignment="1">
      <alignment horizontal="right" vertical="center"/>
    </xf>
    <xf numFmtId="0" fontId="65" fillId="0" borderId="0" xfId="0" applyFont="1" applyAlignment="1">
      <alignment vertical="center"/>
    </xf>
    <xf numFmtId="0" fontId="65" fillId="0" borderId="0" xfId="0" applyFont="1" applyAlignment="1">
      <alignment horizontal="left" vertical="center"/>
    </xf>
    <xf numFmtId="0" fontId="4" fillId="4" borderId="38" xfId="0" applyFont="1" applyFill="1" applyBorder="1" applyAlignment="1">
      <alignment horizontal="center" vertical="center" shrinkToFi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0" xfId="0" applyFont="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vertical="center" shrinkToFit="1"/>
    </xf>
    <xf numFmtId="0" fontId="4" fillId="4" borderId="1"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4" fillId="0" borderId="12" xfId="0" applyFont="1" applyBorder="1" applyAlignment="1">
      <alignment horizontal="center" vertical="center" shrinkToFit="1"/>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66" fillId="0" borderId="0" xfId="0" applyFont="1" applyAlignment="1">
      <alignment horizontal="center" vertical="center" wrapText="1"/>
    </xf>
    <xf numFmtId="0" fontId="4" fillId="3" borderId="1" xfId="0" applyFont="1" applyFill="1" applyBorder="1" applyAlignment="1">
      <alignment horizontal="right" vertical="center" shrinkToFit="1"/>
    </xf>
    <xf numFmtId="0" fontId="64" fillId="0" borderId="23" xfId="0" applyFont="1" applyBorder="1" applyAlignment="1">
      <alignment horizontal="right" vertical="center"/>
    </xf>
    <xf numFmtId="0" fontId="67" fillId="0" borderId="14" xfId="0" applyFont="1" applyBorder="1" applyAlignment="1">
      <alignment horizontal="center" vertical="center"/>
    </xf>
    <xf numFmtId="0" fontId="67" fillId="0" borderId="15" xfId="0" applyFont="1" applyBorder="1" applyAlignment="1">
      <alignment horizontal="center" vertical="center"/>
    </xf>
    <xf numFmtId="0" fontId="67" fillId="0" borderId="26" xfId="0" applyFont="1" applyBorder="1" applyAlignment="1">
      <alignment horizontal="center" vertical="center"/>
    </xf>
    <xf numFmtId="0" fontId="68" fillId="6" borderId="13" xfId="0" applyFont="1" applyFill="1" applyBorder="1" applyAlignment="1">
      <alignment horizontal="center" vertical="center" shrinkToFit="1"/>
    </xf>
    <xf numFmtId="0" fontId="46" fillId="0" borderId="8"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34" xfId="0" applyFont="1" applyBorder="1" applyAlignment="1">
      <alignment horizontal="center" vertical="center" wrapText="1"/>
    </xf>
    <xf numFmtId="0" fontId="4" fillId="3" borderId="10" xfId="0" applyFont="1" applyFill="1" applyBorder="1" applyAlignment="1">
      <alignment horizontal="right" vertical="center"/>
    </xf>
    <xf numFmtId="0" fontId="67" fillId="0" borderId="5" xfId="0" applyFont="1" applyBorder="1" applyAlignment="1">
      <alignment horizontal="center" vertical="center"/>
    </xf>
    <xf numFmtId="0" fontId="67" fillId="0" borderId="6" xfId="0" applyFont="1" applyBorder="1" applyAlignment="1">
      <alignment horizontal="center" vertical="center"/>
    </xf>
    <xf numFmtId="0" fontId="67" fillId="0" borderId="7" xfId="0" applyFont="1" applyBorder="1" applyAlignment="1">
      <alignment horizontal="center" vertical="center"/>
    </xf>
    <xf numFmtId="0" fontId="4" fillId="3" borderId="10" xfId="0" applyFont="1" applyFill="1" applyBorder="1" applyAlignment="1">
      <alignment horizontal="left" vertical="center" shrinkToFit="1"/>
    </xf>
    <xf numFmtId="10" fontId="69" fillId="6" borderId="5" xfId="1" applyNumberFormat="1" applyFont="1" applyFill="1" applyBorder="1" applyAlignment="1">
      <alignment horizontal="center" vertical="center" wrapText="1"/>
    </xf>
    <xf numFmtId="10" fontId="67" fillId="0" borderId="6" xfId="1" applyNumberFormat="1" applyFont="1" applyFill="1" applyBorder="1" applyAlignment="1">
      <alignment horizontal="center" vertical="center" wrapText="1"/>
    </xf>
    <xf numFmtId="10" fontId="67" fillId="0" borderId="7" xfId="1" applyNumberFormat="1" applyFont="1" applyFill="1" applyBorder="1" applyAlignment="1">
      <alignment horizontal="center" vertical="center" wrapText="1"/>
    </xf>
    <xf numFmtId="10" fontId="67" fillId="0" borderId="0" xfId="1" applyNumberFormat="1" applyFont="1" applyFill="1" applyBorder="1" applyAlignment="1">
      <alignment horizontal="center" vertical="center" wrapText="1"/>
    </xf>
    <xf numFmtId="0" fontId="67" fillId="0" borderId="17" xfId="0" applyFont="1" applyBorder="1" applyAlignment="1">
      <alignment horizontal="center"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4" fillId="3" borderId="11" xfId="0" applyFont="1" applyFill="1" applyBorder="1" applyAlignment="1">
      <alignment horizontal="left" vertical="center" shrinkToFit="1"/>
    </xf>
    <xf numFmtId="10" fontId="70" fillId="6" borderId="8" xfId="1" applyNumberFormat="1" applyFont="1" applyFill="1" applyBorder="1" applyAlignment="1">
      <alignment horizontal="center" vertical="center" wrapText="1"/>
    </xf>
    <xf numFmtId="10" fontId="67" fillId="0" borderId="9" xfId="1" applyNumberFormat="1" applyFont="1" applyFill="1" applyBorder="1" applyAlignment="1">
      <alignment horizontal="center" vertical="center" wrapText="1"/>
    </xf>
    <xf numFmtId="10" fontId="67" fillId="0" borderId="34" xfId="1" applyNumberFormat="1" applyFont="1" applyFill="1" applyBorder="1" applyAlignment="1">
      <alignment horizontal="center" vertical="center" wrapText="1"/>
    </xf>
    <xf numFmtId="10" fontId="67" fillId="0" borderId="30" xfId="1" applyNumberFormat="1" applyFont="1" applyFill="1" applyBorder="1" applyAlignment="1">
      <alignment horizontal="center" vertical="center" wrapText="1"/>
    </xf>
    <xf numFmtId="164" fontId="64" fillId="5" borderId="31" xfId="1" applyNumberFormat="1" applyFont="1" applyFill="1" applyBorder="1" applyAlignment="1">
      <alignment horizontal="left" vertical="center" shrinkToFit="1"/>
    </xf>
    <xf numFmtId="0" fontId="71" fillId="6" borderId="27" xfId="0" applyFont="1" applyFill="1" applyBorder="1" applyAlignment="1">
      <alignment horizontal="center" vertical="center"/>
    </xf>
    <xf numFmtId="0" fontId="67" fillId="0" borderId="28" xfId="0" applyFont="1" applyBorder="1" applyAlignment="1">
      <alignment horizontal="center" vertical="center"/>
    </xf>
    <xf numFmtId="0" fontId="67" fillId="0" borderId="29" xfId="0" applyFont="1" applyBorder="1" applyAlignment="1">
      <alignment horizontal="center" vertical="center"/>
    </xf>
    <xf numFmtId="164" fontId="64" fillId="5" borderId="32" xfId="1" applyNumberFormat="1" applyFont="1" applyFill="1" applyBorder="1" applyAlignment="1">
      <alignment horizontal="left" vertical="center" shrinkToFit="1"/>
    </xf>
    <xf numFmtId="0" fontId="4" fillId="3" borderId="11" xfId="0" applyFont="1" applyFill="1" applyBorder="1" applyAlignment="1">
      <alignment horizontal="right" vertical="center"/>
    </xf>
    <xf numFmtId="0" fontId="65" fillId="0" borderId="63" xfId="0" applyFont="1" applyBorder="1" applyAlignment="1">
      <alignment vertical="center" shrinkToFit="1"/>
    </xf>
    <xf numFmtId="0" fontId="65" fillId="0" borderId="64" xfId="0" applyFont="1" applyBorder="1" applyAlignment="1">
      <alignment horizontal="center" vertical="center" wrapText="1"/>
    </xf>
    <xf numFmtId="0" fontId="65" fillId="0" borderId="65" xfId="0" applyFont="1" applyBorder="1" applyAlignment="1">
      <alignment horizontal="center" vertical="center" wrapText="1"/>
    </xf>
    <xf numFmtId="0" fontId="65" fillId="0" borderId="66" xfId="0" applyFont="1" applyBorder="1" applyAlignment="1">
      <alignment horizontal="center" vertical="center" wrapText="1"/>
    </xf>
    <xf numFmtId="0" fontId="65" fillId="0" borderId="62" xfId="0" applyFont="1" applyBorder="1" applyAlignment="1">
      <alignment horizontal="center" vertical="center" wrapText="1"/>
    </xf>
    <xf numFmtId="164" fontId="64" fillId="0" borderId="0" xfId="1" applyNumberFormat="1" applyFont="1" applyFill="1" applyBorder="1" applyAlignment="1">
      <alignment horizontal="left" vertical="center" shrinkToFit="1"/>
    </xf>
    <xf numFmtId="0" fontId="4" fillId="0" borderId="0" xfId="0" applyFont="1" applyAlignment="1">
      <alignment horizontal="right" vertical="center"/>
    </xf>
    <xf numFmtId="0" fontId="67" fillId="0" borderId="0" xfId="0" applyFont="1" applyAlignment="1">
      <alignment horizontal="center" vertical="center"/>
    </xf>
    <xf numFmtId="0" fontId="4" fillId="3" borderId="10" xfId="0" applyFont="1" applyFill="1" applyBorder="1" applyAlignment="1">
      <alignment horizontal="right" vertical="center" wrapText="1"/>
    </xf>
    <xf numFmtId="0" fontId="4" fillId="3" borderId="21" xfId="0" applyFont="1" applyFill="1" applyBorder="1" applyAlignment="1">
      <alignment horizontal="right" vertical="center" wrapText="1"/>
    </xf>
    <xf numFmtId="0" fontId="67" fillId="0" borderId="4" xfId="0" applyFont="1" applyBorder="1" applyAlignment="1">
      <alignment horizontal="center" vertical="center"/>
    </xf>
    <xf numFmtId="166" fontId="64" fillId="0" borderId="40" xfId="0" applyNumberFormat="1" applyFont="1" applyBorder="1" applyAlignment="1">
      <alignment horizontal="left" vertical="center" wrapText="1"/>
    </xf>
    <xf numFmtId="165" fontId="48" fillId="2" borderId="79" xfId="3" applyNumberFormat="1" applyFont="1" applyFill="1" applyBorder="1" applyAlignment="1" applyProtection="1">
      <alignment horizontal="right" vertical="center"/>
      <protection locked="0"/>
    </xf>
    <xf numFmtId="165" fontId="48" fillId="2" borderId="80" xfId="3" applyNumberFormat="1" applyFont="1" applyFill="1" applyBorder="1" applyAlignment="1" applyProtection="1">
      <alignment horizontal="right" vertical="center"/>
      <protection locked="0"/>
    </xf>
    <xf numFmtId="165" fontId="48" fillId="2" borderId="81" xfId="3" applyNumberFormat="1" applyFont="1" applyFill="1" applyBorder="1" applyAlignment="1" applyProtection="1">
      <alignment horizontal="right" vertical="center"/>
      <protection locked="0"/>
    </xf>
    <xf numFmtId="165" fontId="48" fillId="2" borderId="82" xfId="3" applyNumberFormat="1" applyFont="1" applyFill="1" applyBorder="1" applyAlignment="1" applyProtection="1">
      <alignment horizontal="right" vertical="center"/>
      <protection locked="0"/>
    </xf>
    <xf numFmtId="165" fontId="48" fillId="2" borderId="28" xfId="3" applyNumberFormat="1" applyFont="1" applyFill="1" applyBorder="1" applyAlignment="1" applyProtection="1">
      <alignment horizontal="right" vertical="center"/>
      <protection locked="0"/>
    </xf>
    <xf numFmtId="165" fontId="48" fillId="2" borderId="83" xfId="3" applyNumberFormat="1" applyFont="1" applyFill="1" applyBorder="1" applyAlignment="1" applyProtection="1">
      <alignment horizontal="right" vertical="center"/>
      <protection locked="0"/>
    </xf>
    <xf numFmtId="165" fontId="48" fillId="2" borderId="84" xfId="3" applyNumberFormat="1" applyFont="1" applyFill="1" applyBorder="1" applyAlignment="1" applyProtection="1">
      <alignment horizontal="right" vertical="center"/>
      <protection locked="0"/>
    </xf>
    <xf numFmtId="165" fontId="48" fillId="2" borderId="85" xfId="3" applyNumberFormat="1" applyFont="1" applyFill="1" applyBorder="1" applyAlignment="1" applyProtection="1">
      <alignment horizontal="right" vertical="center"/>
      <protection locked="0"/>
    </xf>
    <xf numFmtId="165" fontId="48" fillId="2" borderId="86" xfId="3" applyNumberFormat="1" applyFont="1" applyFill="1" applyBorder="1" applyAlignment="1" applyProtection="1">
      <alignment horizontal="right" vertical="center"/>
      <protection locked="0"/>
    </xf>
    <xf numFmtId="165" fontId="48" fillId="2" borderId="111" xfId="3" applyNumberFormat="1" applyFont="1" applyFill="1" applyBorder="1" applyAlignment="1" applyProtection="1">
      <alignment horizontal="right" vertical="center"/>
      <protection locked="0"/>
    </xf>
    <xf numFmtId="165" fontId="48" fillId="2" borderId="112" xfId="3" applyNumberFormat="1" applyFont="1" applyFill="1" applyBorder="1" applyAlignment="1" applyProtection="1">
      <alignment horizontal="right" vertical="center"/>
      <protection locked="0"/>
    </xf>
    <xf numFmtId="165" fontId="48" fillId="2" borderId="113" xfId="3" applyNumberFormat="1" applyFont="1" applyFill="1" applyBorder="1" applyAlignment="1" applyProtection="1">
      <alignment horizontal="right" vertical="center"/>
      <protection locked="0"/>
    </xf>
    <xf numFmtId="0" fontId="57" fillId="0" borderId="0" xfId="0" applyFont="1" applyAlignment="1">
      <alignment wrapText="1"/>
    </xf>
    <xf numFmtId="0" fontId="72" fillId="0" borderId="0" xfId="0" applyFont="1" applyAlignment="1">
      <alignment vertical="top" wrapText="1"/>
    </xf>
    <xf numFmtId="0" fontId="56" fillId="0" borderId="121" xfId="4" applyFont="1" applyBorder="1" applyAlignment="1">
      <alignment vertical="top"/>
    </xf>
    <xf numFmtId="0" fontId="58" fillId="0" borderId="120" xfId="5" applyFont="1" applyBorder="1" applyAlignment="1">
      <alignment horizontal="left" vertical="top"/>
    </xf>
    <xf numFmtId="0" fontId="59" fillId="0" borderId="119" xfId="6" applyFont="1" applyBorder="1" applyAlignment="1">
      <alignment horizontal="left" vertical="top" wrapText="1"/>
    </xf>
    <xf numFmtId="0" fontId="61" fillId="0" borderId="0" xfId="0" applyFont="1" applyAlignment="1">
      <alignment vertical="top"/>
    </xf>
    <xf numFmtId="0" fontId="57" fillId="22" borderId="0" xfId="0" applyFont="1" applyFill="1" applyAlignment="1">
      <alignment horizontal="left" vertical="top" wrapText="1" indent="1"/>
    </xf>
    <xf numFmtId="0" fontId="59" fillId="0" borderId="119" xfId="6" applyFont="1" applyBorder="1" applyAlignment="1">
      <alignment horizontal="left" vertical="top" wrapText="1" indent="1"/>
    </xf>
    <xf numFmtId="0" fontId="57" fillId="22" borderId="0" xfId="0" applyFont="1" applyFill="1" applyAlignment="1">
      <alignment horizontal="left" vertical="top" wrapText="1" indent="2"/>
    </xf>
    <xf numFmtId="0" fontId="72" fillId="0" borderId="0" xfId="0" applyFont="1" applyAlignment="1">
      <alignment wrapText="1"/>
    </xf>
    <xf numFmtId="0" fontId="73" fillId="0" borderId="0" xfId="0" applyFont="1" applyAlignment="1">
      <alignment horizontal="left" vertical="top" wrapText="1" indent="2"/>
    </xf>
    <xf numFmtId="0" fontId="50" fillId="0" borderId="49" xfId="0" applyFont="1" applyBorder="1" applyAlignment="1">
      <alignment horizontal="right" vertical="center" wrapText="1"/>
    </xf>
    <xf numFmtId="0" fontId="50" fillId="3" borderId="78" xfId="0" applyFont="1" applyFill="1" applyBorder="1" applyAlignment="1">
      <alignment vertical="center" wrapText="1"/>
    </xf>
    <xf numFmtId="0" fontId="9" fillId="0" borderId="0" xfId="0" applyFont="1" applyAlignment="1">
      <alignment vertical="center"/>
    </xf>
    <xf numFmtId="0" fontId="73" fillId="0" borderId="0" xfId="0" applyFont="1" applyAlignment="1">
      <alignment horizontal="left" wrapText="1" indent="19"/>
    </xf>
    <xf numFmtId="0" fontId="59" fillId="0" borderId="119" xfId="6" applyFont="1" applyBorder="1" applyAlignment="1">
      <alignment horizontal="left" wrapText="1" indent="1"/>
    </xf>
    <xf numFmtId="0" fontId="74" fillId="0" borderId="0" xfId="0" applyFont="1" applyAlignment="1">
      <alignment vertical="top"/>
    </xf>
    <xf numFmtId="0" fontId="19" fillId="0" borderId="92" xfId="0" applyFont="1" applyBorder="1" applyAlignment="1">
      <alignment vertical="center" wrapText="1"/>
    </xf>
    <xf numFmtId="0" fontId="75" fillId="0" borderId="0" xfId="0" applyFont="1" applyAlignment="1">
      <alignment vertical="center"/>
    </xf>
    <xf numFmtId="0" fontId="59" fillId="0" borderId="119" xfId="6" applyFont="1" applyFill="1" applyBorder="1" applyAlignment="1">
      <alignment horizontal="left" wrapText="1" indent="2"/>
    </xf>
    <xf numFmtId="0" fontId="76" fillId="0" borderId="0" xfId="0" applyFont="1"/>
    <xf numFmtId="0" fontId="76" fillId="0" borderId="0" xfId="0" applyFont="1" applyAlignment="1">
      <alignment wrapText="1"/>
    </xf>
    <xf numFmtId="0" fontId="57" fillId="22" borderId="0" xfId="0" applyFont="1" applyFill="1" applyAlignment="1">
      <alignment vertical="center"/>
    </xf>
    <xf numFmtId="0" fontId="57" fillId="0" borderId="122" xfId="0" applyFont="1" applyBorder="1" applyAlignment="1">
      <alignment wrapText="1"/>
    </xf>
    <xf numFmtId="0" fontId="57" fillId="22" borderId="0" xfId="0" applyFont="1" applyFill="1" applyAlignment="1">
      <alignment horizontal="left" vertical="top" wrapText="1" indent="3"/>
    </xf>
    <xf numFmtId="0" fontId="57" fillId="0" borderId="122" xfId="0" applyFont="1" applyBorder="1" applyAlignment="1">
      <alignment horizontal="left" vertical="top" wrapText="1" indent="3"/>
    </xf>
    <xf numFmtId="0" fontId="63" fillId="0" borderId="0" xfId="0" applyFont="1"/>
    <xf numFmtId="165" fontId="6" fillId="0" borderId="123" xfId="3" applyNumberFormat="1" applyFont="1" applyFill="1" applyBorder="1" applyAlignment="1">
      <alignment horizontal="right" vertical="center"/>
    </xf>
    <xf numFmtId="0" fontId="54" fillId="0" borderId="45" xfId="0" applyFont="1" applyBorder="1" applyAlignment="1">
      <alignment horizontal="left" vertical="center"/>
    </xf>
    <xf numFmtId="0" fontId="9" fillId="0" borderId="25" xfId="0" applyFont="1" applyBorder="1" applyAlignment="1">
      <alignment vertical="center"/>
    </xf>
    <xf numFmtId="0" fontId="9" fillId="0" borderId="48" xfId="0" applyFont="1" applyBorder="1" applyAlignment="1">
      <alignment horizontal="left" vertical="center"/>
    </xf>
    <xf numFmtId="0" fontId="9" fillId="0" borderId="0" xfId="0" applyFont="1" applyAlignment="1">
      <alignment horizontal="left" vertical="center"/>
    </xf>
    <xf numFmtId="0" fontId="9" fillId="0" borderId="45" xfId="0" applyFont="1" applyBorder="1" applyAlignment="1">
      <alignment horizontal="left" vertical="center"/>
    </xf>
    <xf numFmtId="0" fontId="50" fillId="13" borderId="94" xfId="0" applyFont="1" applyFill="1" applyBorder="1" applyAlignment="1">
      <alignment horizontal="center" vertical="center" textRotation="90"/>
    </xf>
    <xf numFmtId="0" fontId="50" fillId="13" borderId="95" xfId="0" applyFont="1" applyFill="1" applyBorder="1" applyAlignment="1">
      <alignment horizontal="center" vertical="center" textRotation="90"/>
    </xf>
    <xf numFmtId="0" fontId="50" fillId="13" borderId="96" xfId="0" applyFont="1" applyFill="1" applyBorder="1" applyAlignment="1">
      <alignment horizontal="center" vertical="center" textRotation="90"/>
    </xf>
    <xf numFmtId="0" fontId="50" fillId="8" borderId="94" xfId="0" applyFont="1" applyFill="1" applyBorder="1" applyAlignment="1">
      <alignment horizontal="center" vertical="center" textRotation="90"/>
    </xf>
    <xf numFmtId="0" fontId="50" fillId="8" borderId="95" xfId="0" applyFont="1" applyFill="1" applyBorder="1" applyAlignment="1">
      <alignment horizontal="center" vertical="center" textRotation="90"/>
    </xf>
    <xf numFmtId="0" fontId="50" fillId="8" borderId="96" xfId="0" applyFont="1" applyFill="1" applyBorder="1" applyAlignment="1">
      <alignment horizontal="center" vertical="center" textRotation="90"/>
    </xf>
    <xf numFmtId="0" fontId="50" fillId="5" borderId="94" xfId="0" applyFont="1" applyFill="1" applyBorder="1" applyAlignment="1">
      <alignment horizontal="center" vertical="center" textRotation="90"/>
    </xf>
    <xf numFmtId="0" fontId="50" fillId="5" borderId="95" xfId="0" applyFont="1" applyFill="1" applyBorder="1" applyAlignment="1">
      <alignment horizontal="center" vertical="center" textRotation="90"/>
    </xf>
    <xf numFmtId="0" fontId="50" fillId="5" borderId="96" xfId="0" applyFont="1" applyFill="1" applyBorder="1" applyAlignment="1">
      <alignment horizontal="center" vertical="center" textRotation="90"/>
    </xf>
    <xf numFmtId="0" fontId="50" fillId="6" borderId="94" xfId="0" applyFont="1" applyFill="1" applyBorder="1" applyAlignment="1">
      <alignment horizontal="center" vertical="center" textRotation="90"/>
    </xf>
    <xf numFmtId="0" fontId="50" fillId="6" borderId="95" xfId="0" applyFont="1" applyFill="1" applyBorder="1" applyAlignment="1">
      <alignment horizontal="center" vertical="center" textRotation="90"/>
    </xf>
    <xf numFmtId="0" fontId="50" fillId="6" borderId="96" xfId="0" applyFont="1" applyFill="1" applyBorder="1" applyAlignment="1">
      <alignment horizontal="center" vertical="center" textRotation="90"/>
    </xf>
    <xf numFmtId="0" fontId="50" fillId="20" borderId="94" xfId="0" applyFont="1" applyFill="1" applyBorder="1" applyAlignment="1">
      <alignment horizontal="center" vertical="center" textRotation="90"/>
    </xf>
    <xf numFmtId="0" fontId="50" fillId="20" borderId="95" xfId="0" applyFont="1" applyFill="1" applyBorder="1" applyAlignment="1">
      <alignment horizontal="center" vertical="center" textRotation="90"/>
    </xf>
    <xf numFmtId="0" fontId="50" fillId="20" borderId="96" xfId="0" applyFont="1" applyFill="1" applyBorder="1" applyAlignment="1">
      <alignment horizontal="center" vertical="center" textRotation="90"/>
    </xf>
    <xf numFmtId="0" fontId="50" fillId="19" borderId="94" xfId="0" applyFont="1" applyFill="1" applyBorder="1" applyAlignment="1">
      <alignment horizontal="center" vertical="center" textRotation="90"/>
    </xf>
    <xf numFmtId="0" fontId="50" fillId="19" borderId="95" xfId="0" applyFont="1" applyFill="1" applyBorder="1" applyAlignment="1">
      <alignment horizontal="center" vertical="center" textRotation="90"/>
    </xf>
    <xf numFmtId="0" fontId="50" fillId="19" borderId="96" xfId="0" applyFont="1" applyFill="1" applyBorder="1" applyAlignment="1">
      <alignment horizontal="center" vertical="center" textRotation="90"/>
    </xf>
    <xf numFmtId="0" fontId="11" fillId="8" borderId="23"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9" fillId="0" borderId="94"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96" xfId="0" applyFont="1" applyBorder="1" applyAlignment="1">
      <alignment horizontal="center" vertical="center" wrapText="1"/>
    </xf>
    <xf numFmtId="0" fontId="19" fillId="0" borderId="94" xfId="0" applyFont="1" applyBorder="1" applyAlignment="1">
      <alignment horizontal="left" vertical="center" wrapText="1" indent="1"/>
    </xf>
    <xf numFmtId="0" fontId="19" fillId="0" borderId="95" xfId="0" applyFont="1" applyBorder="1" applyAlignment="1">
      <alignment horizontal="left" vertical="center" wrapText="1" indent="1"/>
    </xf>
    <xf numFmtId="0" fontId="19" fillId="0" borderId="96" xfId="0" applyFont="1" applyBorder="1" applyAlignment="1">
      <alignment horizontal="left" vertical="center" wrapText="1" indent="1"/>
    </xf>
    <xf numFmtId="0" fontId="16" fillId="0" borderId="0" xfId="0" applyFont="1" applyAlignment="1">
      <alignment horizontal="left" vertical="center" wrapText="1"/>
    </xf>
    <xf numFmtId="0" fontId="0" fillId="0" borderId="0" xfId="0" applyAlignment="1">
      <alignment horizontal="left" vertical="center" indent="1"/>
    </xf>
    <xf numFmtId="0" fontId="2" fillId="0" borderId="0" xfId="0" applyFont="1" applyAlignment="1">
      <alignment vertical="center"/>
    </xf>
    <xf numFmtId="0" fontId="0" fillId="0" borderId="0" xfId="0" applyAlignment="1">
      <alignment horizontal="left" vertical="center"/>
    </xf>
    <xf numFmtId="0" fontId="19" fillId="0" borderId="94" xfId="0" applyFont="1" applyBorder="1" applyAlignment="1">
      <alignment horizontal="left" vertical="top" wrapText="1" indent="1"/>
    </xf>
    <xf numFmtId="0" fontId="19" fillId="0" borderId="96" xfId="0" applyFont="1" applyBorder="1" applyAlignment="1">
      <alignment horizontal="left" vertical="top" wrapText="1" indent="1"/>
    </xf>
    <xf numFmtId="0" fontId="0" fillId="0" borderId="0" xfId="0" applyAlignment="1">
      <alignment vertical="center"/>
    </xf>
    <xf numFmtId="0" fontId="0" fillId="0" borderId="0" xfId="0" applyAlignment="1">
      <alignment horizontal="left" vertical="center" wrapText="1"/>
    </xf>
    <xf numFmtId="0" fontId="19" fillId="0" borderId="95" xfId="0" applyFont="1" applyBorder="1" applyAlignment="1">
      <alignment horizontal="left" vertical="top" wrapText="1" indent="1"/>
    </xf>
    <xf numFmtId="0" fontId="0" fillId="0" borderId="0" xfId="0" applyAlignment="1">
      <alignment horizontal="left" vertical="top" wrapText="1" indent="1"/>
    </xf>
    <xf numFmtId="0" fontId="0" fillId="0" borderId="0" xfId="0" applyAlignment="1">
      <alignment horizontal="left" vertical="top" indent="1"/>
    </xf>
    <xf numFmtId="0" fontId="2" fillId="0" borderId="0" xfId="0" applyFont="1" applyAlignment="1">
      <alignment horizontal="left" vertical="center"/>
    </xf>
    <xf numFmtId="0" fontId="19" fillId="0" borderId="62" xfId="0" applyFont="1" applyBorder="1" applyAlignment="1">
      <alignment horizontal="left" vertical="center" wrapText="1" indent="1"/>
    </xf>
    <xf numFmtId="0" fontId="19" fillId="0" borderId="0" xfId="0" applyFont="1" applyAlignment="1">
      <alignment horizontal="left" vertical="center" wrapText="1" indent="1"/>
    </xf>
    <xf numFmtId="0" fontId="46" fillId="0" borderId="0" xfId="0" applyFont="1" applyAlignment="1">
      <alignment horizontal="left" vertical="center" wrapText="1"/>
    </xf>
    <xf numFmtId="0" fontId="4" fillId="8" borderId="23"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65" fillId="0" borderId="0" xfId="0" applyFont="1" applyAlignment="1">
      <alignment horizontal="left" vertical="center" wrapText="1"/>
    </xf>
    <xf numFmtId="0" fontId="0" fillId="0" borderId="0" xfId="0" applyAlignment="1">
      <alignment horizontal="left" vertical="center" indent="3"/>
    </xf>
    <xf numFmtId="0" fontId="0" fillId="0" borderId="45" xfId="0" applyBorder="1" applyAlignment="1">
      <alignment horizontal="left" vertical="center" indent="3"/>
    </xf>
    <xf numFmtId="0" fontId="0" fillId="0" borderId="0" xfId="0" applyAlignment="1">
      <alignment horizontal="left" vertical="top" indent="3"/>
    </xf>
    <xf numFmtId="0" fontId="0" fillId="0" borderId="45" xfId="0" applyBorder="1" applyAlignment="1">
      <alignment horizontal="left" vertical="top" indent="3"/>
    </xf>
    <xf numFmtId="0" fontId="2" fillId="0" borderId="0" xfId="0" applyFont="1" applyAlignment="1">
      <alignment horizontal="left" vertical="center" indent="2"/>
    </xf>
    <xf numFmtId="0" fontId="2" fillId="0" borderId="45" xfId="0" applyFont="1" applyBorder="1" applyAlignment="1">
      <alignment horizontal="left" vertical="center" indent="2"/>
    </xf>
    <xf numFmtId="0" fontId="0" fillId="0" borderId="0" xfId="0" applyAlignment="1">
      <alignment horizontal="left" vertical="top" wrapText="1" indent="3"/>
    </xf>
    <xf numFmtId="0" fontId="0" fillId="0" borderId="45" xfId="0" applyBorder="1" applyAlignment="1">
      <alignment horizontal="left" vertical="top" wrapText="1" indent="3"/>
    </xf>
    <xf numFmtId="0" fontId="2" fillId="0" borderId="62" xfId="0" applyFont="1" applyBorder="1" applyAlignment="1">
      <alignment horizontal="left" vertical="center" indent="2"/>
    </xf>
    <xf numFmtId="0" fontId="0" fillId="0" borderId="45" xfId="0" applyBorder="1" applyAlignment="1">
      <alignment horizontal="left" vertical="center" indent="1"/>
    </xf>
    <xf numFmtId="0" fontId="0" fillId="0" borderId="49" xfId="0" applyBorder="1" applyAlignment="1">
      <alignment horizontal="left" vertical="top" indent="1"/>
    </xf>
    <xf numFmtId="0" fontId="0" fillId="0" borderId="50" xfId="0" applyBorder="1" applyAlignment="1">
      <alignment horizontal="left" vertical="top" indent="1"/>
    </xf>
    <xf numFmtId="0" fontId="9" fillId="19" borderId="48" xfId="0" applyFont="1" applyFill="1" applyBorder="1" applyAlignment="1">
      <alignment horizontal="left" vertical="center" wrapText="1"/>
    </xf>
    <xf numFmtId="0" fontId="9" fillId="19" borderId="0" xfId="0" applyFont="1" applyFill="1" applyAlignment="1">
      <alignment horizontal="left" vertical="center" wrapText="1"/>
    </xf>
    <xf numFmtId="0" fontId="9" fillId="19" borderId="45" xfId="0" applyFont="1" applyFill="1" applyBorder="1" applyAlignment="1">
      <alignment horizontal="left" vertical="center" wrapText="1"/>
    </xf>
    <xf numFmtId="0" fontId="9" fillId="19" borderId="48" xfId="0" applyFont="1" applyFill="1" applyBorder="1" applyAlignment="1">
      <alignment horizontal="left" vertical="center"/>
    </xf>
    <xf numFmtId="0" fontId="9" fillId="19" borderId="0" xfId="0" applyFont="1" applyFill="1" applyAlignment="1">
      <alignment horizontal="left" vertical="center"/>
    </xf>
    <xf numFmtId="0" fontId="9" fillId="19" borderId="45" xfId="0" applyFont="1" applyFill="1" applyBorder="1" applyAlignment="1">
      <alignment horizontal="left" vertical="center"/>
    </xf>
    <xf numFmtId="0" fontId="9" fillId="19" borderId="73" xfId="0" applyFont="1" applyFill="1" applyBorder="1" applyAlignment="1">
      <alignment horizontal="left" vertical="center"/>
    </xf>
    <xf numFmtId="0" fontId="9" fillId="19" borderId="49" xfId="0" applyFont="1" applyFill="1" applyBorder="1" applyAlignment="1">
      <alignment horizontal="left" vertical="center"/>
    </xf>
    <xf numFmtId="0" fontId="9" fillId="19" borderId="50" xfId="0" applyFont="1" applyFill="1" applyBorder="1" applyAlignment="1">
      <alignment horizontal="left" vertical="center"/>
    </xf>
    <xf numFmtId="0" fontId="9" fillId="17" borderId="48" xfId="0" applyFont="1" applyFill="1" applyBorder="1" applyAlignment="1">
      <alignment horizontal="left" vertical="center"/>
    </xf>
    <xf numFmtId="0" fontId="9" fillId="17" borderId="0" xfId="0" applyFont="1" applyFill="1" applyAlignment="1">
      <alignment horizontal="left" vertical="center"/>
    </xf>
    <xf numFmtId="0" fontId="9" fillId="17" borderId="45" xfId="0" applyFont="1" applyFill="1" applyBorder="1" applyAlignment="1">
      <alignment horizontal="left" vertical="center"/>
    </xf>
    <xf numFmtId="0" fontId="9" fillId="17" borderId="73" xfId="0" applyFont="1" applyFill="1" applyBorder="1" applyAlignment="1">
      <alignment horizontal="left" vertical="center"/>
    </xf>
    <xf numFmtId="0" fontId="9" fillId="17" borderId="49" xfId="0" applyFont="1" applyFill="1" applyBorder="1" applyAlignment="1">
      <alignment horizontal="left" vertical="center"/>
    </xf>
    <xf numFmtId="0" fontId="9" fillId="17" borderId="50" xfId="0" applyFont="1" applyFill="1" applyBorder="1" applyAlignment="1">
      <alignment horizontal="left" vertical="center"/>
    </xf>
    <xf numFmtId="0" fontId="9" fillId="5" borderId="73" xfId="0" applyFont="1" applyFill="1" applyBorder="1" applyAlignment="1">
      <alignment horizontal="left" vertical="center"/>
    </xf>
    <xf numFmtId="0" fontId="9" fillId="5" borderId="49" xfId="0" applyFont="1" applyFill="1" applyBorder="1" applyAlignment="1">
      <alignment horizontal="left" vertical="center"/>
    </xf>
    <xf numFmtId="0" fontId="9" fillId="5" borderId="50" xfId="0" applyFont="1" applyFill="1" applyBorder="1" applyAlignment="1">
      <alignment horizontal="left" vertical="center"/>
    </xf>
    <xf numFmtId="0" fontId="9" fillId="17" borderId="48" xfId="0" applyFont="1" applyFill="1" applyBorder="1" applyAlignment="1">
      <alignment horizontal="left" vertical="center" wrapText="1"/>
    </xf>
    <xf numFmtId="0" fontId="9" fillId="17" borderId="0" xfId="0" applyFont="1" applyFill="1" applyAlignment="1">
      <alignment horizontal="left" vertical="center" wrapText="1"/>
    </xf>
    <xf numFmtId="0" fontId="9" fillId="17" borderId="45" xfId="0" applyFont="1" applyFill="1" applyBorder="1" applyAlignment="1">
      <alignment horizontal="left" vertical="center" wrapText="1"/>
    </xf>
    <xf numFmtId="0" fontId="9" fillId="5" borderId="48" xfId="0" applyFont="1" applyFill="1" applyBorder="1" applyAlignment="1">
      <alignment horizontal="left" vertical="center"/>
    </xf>
    <xf numFmtId="0" fontId="9" fillId="5" borderId="0" xfId="0" applyFont="1" applyFill="1" applyAlignment="1">
      <alignment horizontal="left" vertical="center"/>
    </xf>
    <xf numFmtId="0" fontId="9" fillId="5" borderId="45" xfId="0" applyFont="1" applyFill="1" applyBorder="1" applyAlignment="1">
      <alignment horizontal="left" vertical="center"/>
    </xf>
    <xf numFmtId="0" fontId="9" fillId="6" borderId="48" xfId="0" applyFont="1" applyFill="1" applyBorder="1" applyAlignment="1">
      <alignment horizontal="left" vertical="center" wrapText="1"/>
    </xf>
    <xf numFmtId="0" fontId="9" fillId="6" borderId="0" xfId="0" applyFont="1" applyFill="1" applyAlignment="1">
      <alignment horizontal="left" vertical="center" wrapText="1"/>
    </xf>
    <xf numFmtId="0" fontId="9" fillId="6" borderId="45" xfId="0" applyFont="1" applyFill="1" applyBorder="1" applyAlignment="1">
      <alignment horizontal="left" vertical="center" wrapText="1"/>
    </xf>
    <xf numFmtId="0" fontId="9" fillId="6" borderId="48" xfId="0" applyFont="1" applyFill="1" applyBorder="1" applyAlignment="1">
      <alignment horizontal="left" vertical="center"/>
    </xf>
    <xf numFmtId="0" fontId="9" fillId="6" borderId="0" xfId="0" applyFont="1" applyFill="1" applyAlignment="1">
      <alignment horizontal="left" vertical="center"/>
    </xf>
    <xf numFmtId="0" fontId="9" fillId="6" borderId="45" xfId="0" applyFont="1" applyFill="1" applyBorder="1" applyAlignment="1">
      <alignment horizontal="left" vertical="center"/>
    </xf>
    <xf numFmtId="0" fontId="9" fillId="6" borderId="73" xfId="0" applyFont="1" applyFill="1" applyBorder="1" applyAlignment="1">
      <alignment horizontal="left" vertical="center"/>
    </xf>
    <xf numFmtId="0" fontId="9" fillId="6" borderId="49" xfId="0" applyFont="1" applyFill="1" applyBorder="1" applyAlignment="1">
      <alignment horizontal="left" vertical="center"/>
    </xf>
    <xf numFmtId="0" fontId="9" fillId="6" borderId="50" xfId="0" applyFont="1" applyFill="1" applyBorder="1" applyAlignment="1">
      <alignment horizontal="left" vertical="center"/>
    </xf>
    <xf numFmtId="0" fontId="9" fillId="5" borderId="48" xfId="0" applyFont="1" applyFill="1" applyBorder="1" applyAlignment="1">
      <alignment horizontal="left" vertical="center" wrapText="1"/>
    </xf>
    <xf numFmtId="0" fontId="9" fillId="5" borderId="0" xfId="0" applyFont="1" applyFill="1" applyAlignment="1">
      <alignment horizontal="left" vertical="center" wrapText="1"/>
    </xf>
    <xf numFmtId="0" fontId="9" fillId="5" borderId="45" xfId="0" applyFont="1" applyFill="1" applyBorder="1" applyAlignment="1">
      <alignment horizontal="left" vertical="center" wrapText="1"/>
    </xf>
    <xf numFmtId="0" fontId="9" fillId="8" borderId="48" xfId="0" applyFont="1" applyFill="1" applyBorder="1" applyAlignment="1">
      <alignment horizontal="left" vertical="center"/>
    </xf>
    <xf numFmtId="0" fontId="9" fillId="8" borderId="0" xfId="0" applyFont="1" applyFill="1" applyAlignment="1">
      <alignment horizontal="left" vertical="center"/>
    </xf>
    <xf numFmtId="0" fontId="9" fillId="8" borderId="45" xfId="0" applyFont="1" applyFill="1" applyBorder="1" applyAlignment="1">
      <alignment horizontal="left" vertical="center"/>
    </xf>
    <xf numFmtId="0" fontId="19" fillId="0" borderId="33" xfId="0" applyFont="1" applyBorder="1" applyAlignment="1">
      <alignment horizontal="left" vertical="top" wrapText="1" indent="1"/>
    </xf>
    <xf numFmtId="0" fontId="19" fillId="0" borderId="0" xfId="0" applyFont="1" applyAlignment="1">
      <alignment horizontal="left" vertical="top" wrapText="1" indent="1"/>
    </xf>
    <xf numFmtId="0" fontId="9" fillId="8" borderId="48" xfId="0" applyFont="1" applyFill="1" applyBorder="1" applyAlignment="1">
      <alignment horizontal="left" vertical="center" wrapText="1"/>
    </xf>
    <xf numFmtId="0" fontId="9" fillId="8" borderId="0" xfId="0" applyFont="1" applyFill="1" applyAlignment="1">
      <alignment horizontal="left" vertical="center" wrapText="1"/>
    </xf>
    <xf numFmtId="0" fontId="9" fillId="8" borderId="45" xfId="0" applyFont="1" applyFill="1" applyBorder="1" applyAlignment="1">
      <alignment horizontal="left" vertical="center" wrapText="1"/>
    </xf>
    <xf numFmtId="0" fontId="9" fillId="8" borderId="73" xfId="0" applyFont="1" applyFill="1" applyBorder="1" applyAlignment="1">
      <alignment horizontal="left" vertical="center"/>
    </xf>
    <xf numFmtId="0" fontId="9" fillId="8" borderId="49" xfId="0" applyFont="1" applyFill="1" applyBorder="1" applyAlignment="1">
      <alignment horizontal="left" vertical="center"/>
    </xf>
    <xf numFmtId="0" fontId="9" fillId="8" borderId="50" xfId="0" applyFont="1" applyFill="1" applyBorder="1" applyAlignment="1">
      <alignment horizontal="left" vertical="center"/>
    </xf>
    <xf numFmtId="0" fontId="9" fillId="13" borderId="48"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45" xfId="0" applyFont="1" applyFill="1" applyBorder="1" applyAlignment="1">
      <alignment horizontal="left" vertical="center" wrapText="1"/>
    </xf>
    <xf numFmtId="0" fontId="9" fillId="13" borderId="48" xfId="0" applyFont="1" applyFill="1" applyBorder="1" applyAlignment="1">
      <alignment horizontal="left" vertical="center"/>
    </xf>
    <xf numFmtId="0" fontId="9" fillId="13" borderId="0" xfId="0" applyFont="1" applyFill="1" applyAlignment="1">
      <alignment horizontal="left" vertical="center"/>
    </xf>
    <xf numFmtId="0" fontId="9" fillId="13" borderId="45" xfId="0" applyFont="1" applyFill="1" applyBorder="1" applyAlignment="1">
      <alignment horizontal="left" vertical="center"/>
    </xf>
    <xf numFmtId="0" fontId="9" fillId="13" borderId="73" xfId="0" applyFont="1" applyFill="1" applyBorder="1" applyAlignment="1">
      <alignment horizontal="left" vertical="center"/>
    </xf>
    <xf numFmtId="0" fontId="9" fillId="13" borderId="49" xfId="0" applyFont="1" applyFill="1" applyBorder="1" applyAlignment="1">
      <alignment horizontal="left" vertical="center"/>
    </xf>
    <xf numFmtId="0" fontId="9" fillId="13" borderId="50" xfId="0" applyFont="1" applyFill="1" applyBorder="1" applyAlignment="1">
      <alignment horizontal="left" vertical="center"/>
    </xf>
    <xf numFmtId="0" fontId="0" fillId="0" borderId="0" xfId="0" applyAlignment="1">
      <alignment horizontal="left" indent="2"/>
    </xf>
    <xf numFmtId="0" fontId="0" fillId="0" borderId="0" xfId="0"/>
    <xf numFmtId="0" fontId="18" fillId="6" borderId="37" xfId="0" applyFont="1" applyFill="1" applyBorder="1" applyAlignment="1">
      <alignment horizontal="left" vertical="center" wrapText="1" indent="1"/>
    </xf>
    <xf numFmtId="0" fontId="18" fillId="6" borderId="25" xfId="0" applyFont="1" applyFill="1" applyBorder="1" applyAlignment="1">
      <alignment horizontal="left" vertical="center" wrapText="1" indent="1"/>
    </xf>
    <xf numFmtId="0" fontId="18" fillId="6" borderId="22" xfId="0" applyFont="1" applyFill="1" applyBorder="1" applyAlignment="1">
      <alignment horizontal="left" vertical="center" wrapText="1" indent="1"/>
    </xf>
    <xf numFmtId="0" fontId="18" fillId="6" borderId="33" xfId="0" applyFont="1" applyFill="1" applyBorder="1" applyAlignment="1">
      <alignment horizontal="left" vertical="center" wrapText="1" indent="1"/>
    </xf>
    <xf numFmtId="0" fontId="18" fillId="6" borderId="0" xfId="0" applyFont="1" applyFill="1" applyAlignment="1">
      <alignment horizontal="left" vertical="center" wrapText="1" indent="1"/>
    </xf>
    <xf numFmtId="0" fontId="18" fillId="6" borderId="26" xfId="0" applyFont="1" applyFill="1" applyBorder="1" applyAlignment="1">
      <alignment horizontal="left" vertical="center" wrapText="1" indent="1"/>
    </xf>
    <xf numFmtId="0" fontId="18" fillId="6" borderId="35" xfId="0" applyFont="1" applyFill="1" applyBorder="1" applyAlignment="1">
      <alignment horizontal="left" vertical="center" wrapText="1" indent="1"/>
    </xf>
    <xf numFmtId="0" fontId="18" fillId="6" borderId="36" xfId="0" applyFont="1" applyFill="1" applyBorder="1" applyAlignment="1">
      <alignment horizontal="left" vertical="center" wrapText="1" indent="1"/>
    </xf>
    <xf numFmtId="0" fontId="18" fillId="6" borderId="20" xfId="0" applyFont="1" applyFill="1" applyBorder="1" applyAlignment="1">
      <alignment horizontal="left" vertical="center" wrapText="1" indent="1"/>
    </xf>
    <xf numFmtId="0" fontId="0" fillId="0" borderId="0" xfId="0" applyAlignment="1">
      <alignment horizontal="left" indent="1"/>
    </xf>
    <xf numFmtId="0" fontId="16" fillId="0" borderId="0" xfId="0" applyFont="1" applyAlignment="1">
      <alignment horizontal="left" vertical="top" wrapText="1" indent="1"/>
    </xf>
    <xf numFmtId="0" fontId="16" fillId="0" borderId="36" xfId="0" applyFont="1" applyBorder="1" applyAlignment="1">
      <alignment horizontal="left" vertical="top" wrapText="1" indent="1"/>
    </xf>
    <xf numFmtId="0" fontId="11" fillId="0" borderId="0" xfId="0" applyFont="1" applyAlignment="1">
      <alignment horizontal="center" vertical="center" wrapText="1"/>
    </xf>
    <xf numFmtId="0" fontId="0" fillId="0" borderId="0" xfId="0" applyAlignment="1">
      <alignment horizontal="left" wrapText="1" indent="2"/>
    </xf>
    <xf numFmtId="0" fontId="0" fillId="0" borderId="0" xfId="0" applyAlignment="1">
      <alignment horizontal="left"/>
    </xf>
  </cellXfs>
  <cellStyles count="7">
    <cellStyle name="Comma" xfId="3" builtinId="3"/>
    <cellStyle name="Heading 1" xfId="4" builtinId="16"/>
    <cellStyle name="Heading 2" xfId="5" builtinId="17"/>
    <cellStyle name="Heading 3" xfId="6" builtinId="18"/>
    <cellStyle name="Normal" xfId="0" builtinId="0"/>
    <cellStyle name="Normal 2 2" xfId="2" xr:uid="{B5AB21EA-2DA4-4F06-9767-D842CB39F81B}"/>
    <cellStyle name="Percent" xfId="1" builtinId="5"/>
  </cellStyles>
  <dxfs count="180">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rgb="FFFF9999"/>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rgb="FFFF9999"/>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rgb="FFFF9999"/>
        </patternFill>
      </fill>
    </dxf>
    <dxf>
      <fill>
        <patternFill>
          <bgColor rgb="FFCCCCFF"/>
        </patternFill>
      </fill>
    </dxf>
    <dxf>
      <fill>
        <patternFill>
          <bgColor rgb="FFCCCCFF"/>
        </patternFill>
      </fill>
    </dxf>
    <dxf>
      <fill>
        <patternFill>
          <bgColor rgb="FFCCCCFF"/>
        </patternFill>
      </fill>
    </dxf>
    <dxf>
      <fill>
        <patternFill>
          <bgColor rgb="FFCCCCFF"/>
        </patternFill>
      </fill>
    </dxf>
    <dxf>
      <font>
        <b/>
        <i val="0"/>
        <color rgb="FFE00000"/>
      </font>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val="0"/>
        <color theme="1"/>
      </font>
      <fill>
        <patternFill>
          <bgColor theme="9" tint="0.39994506668294322"/>
        </patternFill>
      </fill>
    </dxf>
    <dxf>
      <font>
        <b/>
        <i val="0"/>
        <color theme="1"/>
      </font>
      <fill>
        <patternFill>
          <bgColor rgb="FFFF9999"/>
        </patternFill>
      </fill>
    </dxf>
    <dxf>
      <font>
        <b/>
        <i val="0"/>
        <color theme="0"/>
      </font>
      <fill>
        <patternFill>
          <bgColor rgb="FFE00000"/>
        </patternFill>
      </fill>
    </dxf>
    <dxf>
      <font>
        <b/>
        <i val="0"/>
        <color theme="0"/>
      </font>
      <fill>
        <patternFill>
          <bgColor rgb="FFE00000"/>
        </patternFill>
      </fill>
    </dxf>
    <dxf>
      <font>
        <b/>
        <i val="0"/>
        <color theme="0"/>
      </font>
      <fill>
        <patternFill>
          <bgColor rgb="FFE00000"/>
        </patternFill>
      </fill>
    </dxf>
    <dxf>
      <fill>
        <patternFill>
          <bgColor rgb="FFCCCCFF"/>
        </patternFill>
      </fill>
    </dxf>
    <dxf>
      <fill>
        <patternFill>
          <bgColor rgb="FFCCCCFF"/>
        </patternFill>
      </fill>
    </dxf>
    <dxf>
      <fill>
        <patternFill>
          <bgColor rgb="FFCCCCFF"/>
        </patternFill>
      </fill>
    </dxf>
    <dxf>
      <fill>
        <patternFill>
          <bgColor rgb="FFCCCCFF"/>
        </patternFill>
      </fill>
    </dxf>
    <dxf>
      <font>
        <b/>
        <i val="0"/>
        <color rgb="FFE00000"/>
      </font>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val="0"/>
        <color theme="1"/>
      </font>
      <fill>
        <patternFill>
          <bgColor theme="9" tint="0.39994506668294322"/>
        </patternFill>
      </fill>
    </dxf>
    <dxf>
      <font>
        <b/>
        <i val="0"/>
        <color theme="1"/>
      </font>
      <fill>
        <patternFill>
          <bgColor rgb="FFFF9999"/>
        </patternFill>
      </fill>
    </dxf>
    <dxf>
      <font>
        <b/>
        <i val="0"/>
        <color theme="0"/>
      </font>
      <fill>
        <patternFill>
          <bgColor rgb="FFE00000"/>
        </patternFill>
      </fill>
    </dxf>
    <dxf>
      <font>
        <b/>
        <i val="0"/>
        <color theme="0"/>
      </font>
      <fill>
        <patternFill>
          <bgColor rgb="FFE00000"/>
        </patternFill>
      </fill>
    </dxf>
    <dxf>
      <font>
        <b/>
        <i val="0"/>
        <color theme="0"/>
      </font>
      <fill>
        <patternFill>
          <bgColor rgb="FFE00000"/>
        </patternFill>
      </fill>
    </dxf>
    <dxf>
      <fill>
        <patternFill>
          <bgColor rgb="FFCCCCFF"/>
        </patternFill>
      </fill>
    </dxf>
    <dxf>
      <fill>
        <patternFill>
          <bgColor rgb="FFCCCCFF"/>
        </patternFill>
      </fill>
    </dxf>
    <dxf>
      <fill>
        <patternFill>
          <bgColor rgb="FFCCCCFF"/>
        </patternFill>
      </fill>
    </dxf>
    <dxf>
      <fill>
        <patternFill>
          <bgColor rgb="FFCCCCFF"/>
        </patternFill>
      </fill>
    </dxf>
    <dxf>
      <font>
        <b/>
        <i val="0"/>
        <color rgb="FFE00000"/>
      </font>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val="0"/>
        <color theme="1"/>
      </font>
      <fill>
        <patternFill>
          <bgColor theme="9" tint="0.39994506668294322"/>
        </patternFill>
      </fill>
    </dxf>
    <dxf>
      <font>
        <b/>
        <i val="0"/>
        <color theme="1"/>
      </font>
      <fill>
        <patternFill>
          <bgColor rgb="FFFF9999"/>
        </patternFill>
      </fill>
    </dxf>
    <dxf>
      <font>
        <b/>
        <i val="0"/>
        <color theme="0"/>
      </font>
      <fill>
        <patternFill>
          <bgColor rgb="FFE00000"/>
        </patternFill>
      </fill>
    </dxf>
    <dxf>
      <font>
        <b/>
        <i val="0"/>
        <color theme="0"/>
      </font>
      <fill>
        <patternFill>
          <bgColor rgb="FFE00000"/>
        </patternFill>
      </fill>
    </dxf>
    <dxf>
      <font>
        <b/>
        <i val="0"/>
        <color theme="0"/>
      </font>
      <fill>
        <patternFill>
          <bgColor rgb="FFE00000"/>
        </patternFill>
      </fill>
    </dxf>
    <dxf>
      <fill>
        <patternFill>
          <bgColor rgb="FFCCCCFF"/>
        </patternFill>
      </fill>
    </dxf>
    <dxf>
      <fill>
        <patternFill>
          <bgColor rgb="FFCCCCFF"/>
        </patternFill>
      </fill>
    </dxf>
    <dxf>
      <fill>
        <patternFill>
          <bgColor rgb="FFCCCCFF"/>
        </patternFill>
      </fill>
    </dxf>
    <dxf>
      <fill>
        <patternFill>
          <bgColor rgb="FFCCCCFF"/>
        </patternFill>
      </fill>
    </dxf>
    <dxf>
      <font>
        <b/>
        <i val="0"/>
        <color rgb="FFE00000"/>
      </font>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val="0"/>
        <color theme="1"/>
      </font>
      <fill>
        <patternFill>
          <bgColor theme="9" tint="0.39994506668294322"/>
        </patternFill>
      </fill>
    </dxf>
    <dxf>
      <font>
        <b/>
        <i val="0"/>
        <color theme="1"/>
      </font>
      <fill>
        <patternFill>
          <bgColor rgb="FFFF9999"/>
        </patternFill>
      </fill>
    </dxf>
    <dxf>
      <font>
        <b/>
        <i val="0"/>
        <color theme="0"/>
      </font>
      <fill>
        <patternFill>
          <bgColor rgb="FFE00000"/>
        </patternFill>
      </fill>
    </dxf>
    <dxf>
      <font>
        <b/>
        <i val="0"/>
        <color theme="0"/>
      </font>
      <fill>
        <patternFill>
          <bgColor rgb="FFE00000"/>
        </patternFill>
      </fill>
    </dxf>
    <dxf>
      <font>
        <b/>
        <i val="0"/>
        <color theme="0"/>
      </font>
      <fill>
        <patternFill>
          <bgColor rgb="FFE00000"/>
        </patternFill>
      </fill>
    </dxf>
    <dxf>
      <fill>
        <patternFill>
          <bgColor rgb="FFCCCCFF"/>
        </patternFill>
      </fill>
    </dxf>
    <dxf>
      <fill>
        <patternFill>
          <bgColor rgb="FFCCCCFF"/>
        </patternFill>
      </fill>
    </dxf>
    <dxf>
      <fill>
        <patternFill>
          <bgColor rgb="FFCCCCFF"/>
        </patternFill>
      </fill>
    </dxf>
    <dxf>
      <fill>
        <patternFill>
          <bgColor rgb="FFCCCCFF"/>
        </patternFill>
      </fill>
    </dxf>
    <dxf>
      <font>
        <b/>
        <i val="0"/>
        <color rgb="FFE00000"/>
      </font>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val="0"/>
        <color theme="1"/>
      </font>
      <fill>
        <patternFill>
          <bgColor theme="9" tint="0.39994506668294322"/>
        </patternFill>
      </fill>
    </dxf>
    <dxf>
      <font>
        <b/>
        <i val="0"/>
        <color theme="1"/>
      </font>
      <fill>
        <patternFill>
          <bgColor rgb="FFFF9999"/>
        </patternFill>
      </fill>
    </dxf>
    <dxf>
      <font>
        <b/>
        <i val="0"/>
        <color theme="0"/>
      </font>
      <fill>
        <patternFill>
          <bgColor rgb="FFE00000"/>
        </patternFill>
      </fill>
    </dxf>
    <dxf>
      <font>
        <b/>
        <i val="0"/>
        <color theme="0"/>
      </font>
      <fill>
        <patternFill>
          <bgColor rgb="FFE00000"/>
        </patternFill>
      </fill>
    </dxf>
    <dxf>
      <font>
        <b/>
        <i val="0"/>
        <color theme="0"/>
      </font>
      <fill>
        <patternFill>
          <bgColor rgb="FFE00000"/>
        </patternFill>
      </fill>
    </dxf>
    <dxf>
      <fill>
        <patternFill>
          <bgColor rgb="FFCCCCFF"/>
        </patternFill>
      </fill>
    </dxf>
    <dxf>
      <fill>
        <patternFill>
          <bgColor rgb="FFCCCCFF"/>
        </patternFill>
      </fill>
    </dxf>
    <dxf>
      <fill>
        <patternFill>
          <bgColor rgb="FFCCCCFF"/>
        </patternFill>
      </fill>
    </dxf>
    <dxf>
      <fill>
        <patternFill>
          <bgColor rgb="FFCCCC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val="0"/>
        <color theme="1"/>
      </font>
      <fill>
        <patternFill>
          <bgColor theme="9" tint="0.39994506668294322"/>
        </patternFill>
      </fill>
    </dxf>
    <dxf>
      <font>
        <b/>
        <i val="0"/>
        <color theme="1"/>
      </font>
      <fill>
        <patternFill>
          <bgColor rgb="FFFF9999"/>
        </patternFill>
      </fill>
    </dxf>
    <dxf>
      <fill>
        <patternFill>
          <bgColor rgb="FFCCCCFF"/>
        </patternFill>
      </fill>
    </dxf>
    <dxf>
      <fill>
        <patternFill>
          <bgColor rgb="FFCCCCFF"/>
        </patternFill>
      </fill>
    </dxf>
    <dxf>
      <fill>
        <patternFill>
          <bgColor rgb="FFCCCCFF"/>
        </patternFill>
      </fill>
    </dxf>
    <dxf>
      <fill>
        <patternFill>
          <bgColor rgb="FFCCCCFF"/>
        </patternFill>
      </fill>
    </dxf>
    <dxf>
      <font>
        <b/>
        <i val="0"/>
        <color rgb="FFE00000"/>
      </font>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val="0"/>
        <color theme="1"/>
      </font>
      <fill>
        <patternFill>
          <bgColor theme="9" tint="0.39994506668294322"/>
        </patternFill>
      </fill>
    </dxf>
    <dxf>
      <font>
        <b/>
        <i val="0"/>
        <color theme="1"/>
      </font>
      <fill>
        <patternFill>
          <bgColor rgb="FFFF9999"/>
        </patternFill>
      </fill>
    </dxf>
    <dxf>
      <font>
        <b/>
        <i val="0"/>
        <color theme="0"/>
      </font>
      <fill>
        <patternFill>
          <bgColor rgb="FFE00000"/>
        </patternFill>
      </fill>
    </dxf>
    <dxf>
      <font>
        <b/>
        <i val="0"/>
        <color theme="0"/>
      </font>
      <fill>
        <patternFill>
          <bgColor rgb="FFE00000"/>
        </patternFill>
      </fill>
    </dxf>
    <dxf>
      <font>
        <b/>
        <i val="0"/>
        <color theme="0"/>
      </font>
      <fill>
        <patternFill>
          <bgColor rgb="FFE00000"/>
        </patternFill>
      </fill>
    </dxf>
    <dxf>
      <fill>
        <patternFill>
          <bgColor rgb="FFCCCCFF"/>
        </patternFill>
      </fill>
    </dxf>
    <dxf>
      <fill>
        <patternFill>
          <bgColor rgb="FFCCCCFF"/>
        </patternFill>
      </fill>
    </dxf>
    <dxf>
      <fill>
        <patternFill>
          <bgColor rgb="FFCCCCFF"/>
        </patternFill>
      </fill>
    </dxf>
    <dxf>
      <fill>
        <patternFill>
          <bgColor rgb="FFCCCC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val="0"/>
        <color theme="1"/>
      </font>
      <fill>
        <patternFill>
          <bgColor theme="9" tint="0.39994506668294322"/>
        </patternFill>
      </fill>
    </dxf>
    <dxf>
      <font>
        <b/>
        <i val="0"/>
        <color theme="1"/>
      </font>
      <fill>
        <patternFill>
          <bgColor rgb="FFFF9999"/>
        </patternFill>
      </fill>
    </dxf>
    <dxf>
      <fill>
        <patternFill>
          <bgColor rgb="FFCCCCFF"/>
        </patternFill>
      </fill>
    </dxf>
    <dxf>
      <fill>
        <patternFill>
          <bgColor rgb="FFCCCCFF"/>
        </patternFill>
      </fill>
    </dxf>
    <dxf>
      <fill>
        <patternFill>
          <bgColor rgb="FFCCCCFF"/>
        </patternFill>
      </fill>
    </dxf>
    <dxf>
      <fill>
        <patternFill>
          <bgColor rgb="FFCCCC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val="0"/>
        <color theme="1"/>
      </font>
      <fill>
        <patternFill>
          <bgColor theme="9" tint="0.39994506668294322"/>
        </patternFill>
      </fill>
    </dxf>
    <dxf>
      <font>
        <b/>
        <i val="0"/>
        <color theme="1"/>
      </font>
      <fill>
        <patternFill>
          <bgColor rgb="FFFF9999"/>
        </patternFill>
      </fill>
    </dxf>
    <dxf>
      <fill>
        <patternFill>
          <bgColor rgb="FFCCCCFF"/>
        </patternFill>
      </fill>
    </dxf>
    <dxf>
      <fill>
        <patternFill>
          <bgColor rgb="FFCCCCFF"/>
        </patternFill>
      </fill>
    </dxf>
    <dxf>
      <fill>
        <patternFill>
          <bgColor rgb="FFCCCCFF"/>
        </patternFill>
      </fill>
    </dxf>
    <dxf>
      <fill>
        <patternFill>
          <bgColor rgb="FFCCCCFF"/>
        </patternFill>
      </fill>
    </dxf>
    <dxf>
      <font>
        <b/>
        <i val="0"/>
        <color rgb="FFFF0000"/>
      </font>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color theme="0"/>
      </font>
      <fill>
        <patternFill>
          <bgColor rgb="FF9900FF"/>
        </patternFill>
      </fill>
    </dxf>
    <dxf>
      <font>
        <b/>
        <i val="0"/>
        <color theme="1"/>
      </font>
      <fill>
        <patternFill>
          <bgColor theme="9" tint="0.39994506668294322"/>
        </patternFill>
      </fill>
    </dxf>
    <dxf>
      <font>
        <b/>
        <i val="0"/>
        <color theme="1"/>
      </font>
      <fill>
        <patternFill>
          <bgColor rgb="FFFF999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E00000"/>
      <color rgb="FF9900FF"/>
      <color rgb="FFFFFFCC"/>
      <color rgb="FFCCCCFF"/>
      <color rgb="FFDDFFFF"/>
      <color rgb="FF800000"/>
      <color rgb="FFF2F2F2"/>
      <color rgb="FF006666"/>
      <color rgb="FFEFE5F7"/>
      <color rgb="FF4F2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3971925</xdr:colOff>
      <xdr:row>1</xdr:row>
      <xdr:rowOff>334962</xdr:rowOff>
    </xdr:from>
    <xdr:ext cx="3701346" cy="514350"/>
    <xdr:pic>
      <xdr:nvPicPr>
        <xdr:cNvPr id="2" name="Picture 1" descr="Logo: ECTA Center">
          <a:extLst>
            <a:ext uri="{FF2B5EF4-FFF2-40B4-BE49-F238E27FC236}">
              <a16:creationId xmlns:a16="http://schemas.microsoft.com/office/drawing/2014/main" id="{A7410DE1-3F89-45EE-8DD1-370F0EA0D2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1925" y="592137"/>
          <a:ext cx="3701346" cy="514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3047</xdr:colOff>
      <xdr:row>19</xdr:row>
      <xdr:rowOff>94398</xdr:rowOff>
    </xdr:from>
    <xdr:ext cx="1163838" cy="685833"/>
    <xdr:pic>
      <xdr:nvPicPr>
        <xdr:cNvPr id="3" name="Picture 2" title="Logo: OSEP: IDEAs that Work">
          <a:extLst>
            <a:ext uri="{FF2B5EF4-FFF2-40B4-BE49-F238E27FC236}">
              <a16:creationId xmlns:a16="http://schemas.microsoft.com/office/drawing/2014/main" id="{B31C0BD9-14A7-4EF2-A392-62EEB66D52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56522" y="10705248"/>
          <a:ext cx="1163838" cy="685833"/>
        </a:xfrm>
        <a:prstGeom prst="rect">
          <a:avLst/>
        </a:prstGeom>
      </xdr:spPr>
    </xdr:pic>
    <xdr:clientData/>
  </xdr:oneCellAnchor>
  <xdr:oneCellAnchor>
    <xdr:from>
      <xdr:col>0</xdr:col>
      <xdr:colOff>133350</xdr:colOff>
      <xdr:row>1</xdr:row>
      <xdr:rowOff>152400</xdr:rowOff>
    </xdr:from>
    <xdr:ext cx="3289216" cy="790575"/>
    <xdr:pic>
      <xdr:nvPicPr>
        <xdr:cNvPr id="4" name="Picture 3" descr="Logo: DaSy Center">
          <a:extLst>
            <a:ext uri="{FF2B5EF4-FFF2-40B4-BE49-F238E27FC236}">
              <a16:creationId xmlns:a16="http://schemas.microsoft.com/office/drawing/2014/main" id="{FE5631A5-8121-4864-9521-B68D323F56B8}"/>
            </a:ext>
            <a:ext uri="{C183D7F6-B498-43B3-948B-1728B52AA6E4}">
              <adec:decorative xmlns:adec="http://schemas.microsoft.com/office/drawing/2017/decorative" val="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 y="409575"/>
          <a:ext cx="3289216"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53975</xdr:colOff>
      <xdr:row>18</xdr:row>
      <xdr:rowOff>0</xdr:rowOff>
    </xdr:from>
    <xdr:to>
      <xdr:col>1</xdr:col>
      <xdr:colOff>8469630</xdr:colOff>
      <xdr:row>19</xdr:row>
      <xdr:rowOff>482855</xdr:rowOff>
    </xdr:to>
    <xdr:pic>
      <xdr:nvPicPr>
        <xdr:cNvPr id="11" name="Picture 10" descr="Image:  Table of calculated values and results based on sample data entered. One error message indicates that caution should used interpreting representativeness for subgroups because data is representative overall. Another error message indicates that one of the categories has a value too small to include in the results.">
          <a:extLst>
            <a:ext uri="{FF2B5EF4-FFF2-40B4-BE49-F238E27FC236}">
              <a16:creationId xmlns:a16="http://schemas.microsoft.com/office/drawing/2014/main" id="{21E96A18-7F33-99B2-7E09-6BA329EA09F9}"/>
            </a:ext>
          </a:extLst>
        </xdr:cNvPr>
        <xdr:cNvPicPr>
          <a:picLocks noChangeAspect="1"/>
        </xdr:cNvPicPr>
      </xdr:nvPicPr>
      <xdr:blipFill>
        <a:blip xmlns:r="http://schemas.openxmlformats.org/officeDocument/2006/relationships" r:embed="rId1"/>
        <a:stretch>
          <a:fillRect/>
        </a:stretch>
      </xdr:blipFill>
      <xdr:spPr>
        <a:xfrm>
          <a:off x="9226550" y="11934825"/>
          <a:ext cx="8412480" cy="1545546"/>
        </a:xfrm>
        <a:prstGeom prst="rect">
          <a:avLst/>
        </a:prstGeom>
        <a:ln>
          <a:solidFill>
            <a:schemeClr val="tx1"/>
          </a:solidFill>
        </a:ln>
      </xdr:spPr>
    </xdr:pic>
    <xdr:clientData/>
  </xdr:twoCellAnchor>
  <xdr:twoCellAnchor editAs="oneCell">
    <xdr:from>
      <xdr:col>1</xdr:col>
      <xdr:colOff>67582</xdr:colOff>
      <xdr:row>14</xdr:row>
      <xdr:rowOff>41154</xdr:rowOff>
    </xdr:from>
    <xdr:to>
      <xdr:col>1</xdr:col>
      <xdr:colOff>8480062</xdr:colOff>
      <xdr:row>15</xdr:row>
      <xdr:rowOff>619659</xdr:rowOff>
    </xdr:to>
    <xdr:pic>
      <xdr:nvPicPr>
        <xdr:cNvPr id="10" name="Picture 9" descr="Image:  Table of calculated values and results based on sample data entered. An error message indicates that one of the categories has a value too small to include in the results.">
          <a:extLst>
            <a:ext uri="{FF2B5EF4-FFF2-40B4-BE49-F238E27FC236}">
              <a16:creationId xmlns:a16="http://schemas.microsoft.com/office/drawing/2014/main" id="{0C45E458-B9AB-C040-6396-5F6A3A8EA3AF}"/>
            </a:ext>
          </a:extLst>
        </xdr:cNvPr>
        <xdr:cNvPicPr>
          <a:picLocks noChangeAspect="1"/>
        </xdr:cNvPicPr>
      </xdr:nvPicPr>
      <xdr:blipFill>
        <a:blip xmlns:r="http://schemas.openxmlformats.org/officeDocument/2006/relationships" r:embed="rId2"/>
        <a:stretch>
          <a:fillRect/>
        </a:stretch>
      </xdr:blipFill>
      <xdr:spPr>
        <a:xfrm>
          <a:off x="9238796" y="9307618"/>
          <a:ext cx="8412480" cy="1633486"/>
        </a:xfrm>
        <a:prstGeom prst="rect">
          <a:avLst/>
        </a:prstGeom>
        <a:ln>
          <a:solidFill>
            <a:schemeClr val="tx1"/>
          </a:solidFill>
        </a:ln>
      </xdr:spPr>
    </xdr:pic>
    <xdr:clientData/>
  </xdr:twoCellAnchor>
  <xdr:twoCellAnchor editAs="oneCell">
    <xdr:from>
      <xdr:col>1</xdr:col>
      <xdr:colOff>53975</xdr:colOff>
      <xdr:row>4</xdr:row>
      <xdr:rowOff>18281</xdr:rowOff>
    </xdr:from>
    <xdr:to>
      <xdr:col>1</xdr:col>
      <xdr:colOff>8466455</xdr:colOff>
      <xdr:row>5</xdr:row>
      <xdr:rowOff>163416</xdr:rowOff>
    </xdr:to>
    <xdr:pic>
      <xdr:nvPicPr>
        <xdr:cNvPr id="5" name="Picture 4" descr="Image:  Sample data entered into a Race/Ethnicity table">
          <a:extLst>
            <a:ext uri="{FF2B5EF4-FFF2-40B4-BE49-F238E27FC236}">
              <a16:creationId xmlns:a16="http://schemas.microsoft.com/office/drawing/2014/main" id="{7935E88B-6B80-5FED-0668-ED12DDC3CDE9}"/>
            </a:ext>
          </a:extLst>
        </xdr:cNvPr>
        <xdr:cNvPicPr>
          <a:picLocks noChangeAspect="1"/>
        </xdr:cNvPicPr>
      </xdr:nvPicPr>
      <xdr:blipFill>
        <a:blip xmlns:r="http://schemas.openxmlformats.org/officeDocument/2006/relationships" r:embed="rId3"/>
        <a:stretch>
          <a:fillRect/>
        </a:stretch>
      </xdr:blipFill>
      <xdr:spPr>
        <a:xfrm>
          <a:off x="9226550" y="2837681"/>
          <a:ext cx="8415655" cy="1046275"/>
        </a:xfrm>
        <a:prstGeom prst="rect">
          <a:avLst/>
        </a:prstGeom>
        <a:ln>
          <a:solidFill>
            <a:schemeClr val="tx1"/>
          </a:solidFill>
        </a:ln>
      </xdr:spPr>
    </xdr:pic>
    <xdr:clientData/>
  </xdr:twoCellAnchor>
  <xdr:twoCellAnchor editAs="oneCell">
    <xdr:from>
      <xdr:col>1</xdr:col>
      <xdr:colOff>57526</xdr:colOff>
      <xdr:row>1</xdr:row>
      <xdr:rowOff>47626</xdr:rowOff>
    </xdr:from>
    <xdr:to>
      <xdr:col>1</xdr:col>
      <xdr:colOff>2616328</xdr:colOff>
      <xdr:row>3</xdr:row>
      <xdr:rowOff>173505</xdr:rowOff>
    </xdr:to>
    <xdr:pic>
      <xdr:nvPicPr>
        <xdr:cNvPr id="2" name="Picture 1" descr="Image: &#10;Sample data entered into &#10;a Race/Ethnicity table &#10;to show various error &#10;messages and results.">
          <a:extLst>
            <a:ext uri="{FF2B5EF4-FFF2-40B4-BE49-F238E27FC236}">
              <a16:creationId xmlns:a16="http://schemas.microsoft.com/office/drawing/2014/main" id="{D04AE191-1AD7-4030-ACC9-BFEE1A5FA23D}"/>
            </a:ext>
          </a:extLst>
        </xdr:cNvPr>
        <xdr:cNvPicPr>
          <a:picLocks noChangeAspect="1"/>
        </xdr:cNvPicPr>
      </xdr:nvPicPr>
      <xdr:blipFill>
        <a:blip xmlns:r="http://schemas.openxmlformats.org/officeDocument/2006/relationships" r:embed="rId4"/>
        <a:stretch>
          <a:fillRect/>
        </a:stretch>
      </xdr:blipFill>
      <xdr:spPr>
        <a:xfrm>
          <a:off x="9235144" y="305361"/>
          <a:ext cx="2565152" cy="2277409"/>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857250</xdr:colOff>
      <xdr:row>14</xdr:row>
      <xdr:rowOff>171450</xdr:rowOff>
    </xdr:from>
    <xdr:to>
      <xdr:col>24</xdr:col>
      <xdr:colOff>152400</xdr:colOff>
      <xdr:row>26</xdr:row>
      <xdr:rowOff>104775</xdr:rowOff>
    </xdr:to>
    <xdr:cxnSp macro="">
      <xdr:nvCxnSpPr>
        <xdr:cNvPr id="2" name="Straight Arrow Connector 1">
          <a:extLst>
            <a:ext uri="{FF2B5EF4-FFF2-40B4-BE49-F238E27FC236}">
              <a16:creationId xmlns:a16="http://schemas.microsoft.com/office/drawing/2014/main" id="{708D1756-BB43-4AD9-8268-34594894E528}"/>
            </a:ext>
          </a:extLst>
        </xdr:cNvPr>
        <xdr:cNvCxnSpPr/>
      </xdr:nvCxnSpPr>
      <xdr:spPr>
        <a:xfrm flipH="1">
          <a:off x="24183975" y="2781300"/>
          <a:ext cx="295275" cy="31686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10</xdr:row>
      <xdr:rowOff>142875</xdr:rowOff>
    </xdr:from>
    <xdr:to>
      <xdr:col>28</xdr:col>
      <xdr:colOff>676275</xdr:colOff>
      <xdr:row>24</xdr:row>
      <xdr:rowOff>66675</xdr:rowOff>
    </xdr:to>
    <xdr:cxnSp macro="">
      <xdr:nvCxnSpPr>
        <xdr:cNvPr id="3" name="Straight Arrow Connector 2">
          <a:extLst>
            <a:ext uri="{FF2B5EF4-FFF2-40B4-BE49-F238E27FC236}">
              <a16:creationId xmlns:a16="http://schemas.microsoft.com/office/drawing/2014/main" id="{6B999187-84B9-4E6E-9FE2-7F374AAA09BF}"/>
            </a:ext>
          </a:extLst>
        </xdr:cNvPr>
        <xdr:cNvCxnSpPr/>
      </xdr:nvCxnSpPr>
      <xdr:spPr>
        <a:xfrm flipH="1">
          <a:off x="13306425" y="2025650"/>
          <a:ext cx="15532100" cy="3105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657225</xdr:colOff>
      <xdr:row>10</xdr:row>
      <xdr:rowOff>152400</xdr:rowOff>
    </xdr:from>
    <xdr:to>
      <xdr:col>24</xdr:col>
      <xdr:colOff>866775</xdr:colOff>
      <xdr:row>25</xdr:row>
      <xdr:rowOff>114300</xdr:rowOff>
    </xdr:to>
    <xdr:cxnSp macro="">
      <xdr:nvCxnSpPr>
        <xdr:cNvPr id="4" name="Straight Arrow Connector 3">
          <a:extLst>
            <a:ext uri="{FF2B5EF4-FFF2-40B4-BE49-F238E27FC236}">
              <a16:creationId xmlns:a16="http://schemas.microsoft.com/office/drawing/2014/main" id="{24B3BA81-42EF-4C06-A111-59EE91533362}"/>
            </a:ext>
          </a:extLst>
        </xdr:cNvPr>
        <xdr:cNvCxnSpPr/>
      </xdr:nvCxnSpPr>
      <xdr:spPr>
        <a:xfrm flipH="1">
          <a:off x="14560550" y="2038350"/>
          <a:ext cx="10629900" cy="3533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704850</xdr:colOff>
      <xdr:row>12</xdr:row>
      <xdr:rowOff>19050</xdr:rowOff>
    </xdr:from>
    <xdr:to>
      <xdr:col>23</xdr:col>
      <xdr:colOff>704850</xdr:colOff>
      <xdr:row>26</xdr:row>
      <xdr:rowOff>104775</xdr:rowOff>
    </xdr:to>
    <xdr:cxnSp macro="">
      <xdr:nvCxnSpPr>
        <xdr:cNvPr id="5" name="Straight Arrow Connector 4">
          <a:extLst>
            <a:ext uri="{FF2B5EF4-FFF2-40B4-BE49-F238E27FC236}">
              <a16:creationId xmlns:a16="http://schemas.microsoft.com/office/drawing/2014/main" id="{16872C40-EA3A-47BF-BD68-DC10E1718DAB}"/>
            </a:ext>
          </a:extLst>
        </xdr:cNvPr>
        <xdr:cNvCxnSpPr/>
      </xdr:nvCxnSpPr>
      <xdr:spPr>
        <a:xfrm flipH="1">
          <a:off x="14611350" y="2266950"/>
          <a:ext cx="9420225" cy="3683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358588</xdr:colOff>
      <xdr:row>2</xdr:row>
      <xdr:rowOff>67235</xdr:rowOff>
    </xdr:from>
    <xdr:to>
      <xdr:col>7</xdr:col>
      <xdr:colOff>411442</xdr:colOff>
      <xdr:row>19</xdr:row>
      <xdr:rowOff>30443</xdr:rowOff>
    </xdr:to>
    <xdr:sp macro="" textlink="">
      <xdr:nvSpPr>
        <xdr:cNvPr id="6" name="TextBox 5">
          <a:extLst>
            <a:ext uri="{FF2B5EF4-FFF2-40B4-BE49-F238E27FC236}">
              <a16:creationId xmlns:a16="http://schemas.microsoft.com/office/drawing/2014/main" id="{F4BFA5E7-FB69-4D90-AE71-FA1CB284F077}"/>
            </a:ext>
          </a:extLst>
        </xdr:cNvPr>
        <xdr:cNvSpPr txBox="1"/>
      </xdr:nvSpPr>
      <xdr:spPr>
        <a:xfrm>
          <a:off x="355413" y="483160"/>
          <a:ext cx="10254129" cy="3068358"/>
        </a:xfrm>
        <a:prstGeom prst="rect">
          <a:avLst/>
        </a:prstGeom>
        <a:solidFill>
          <a:srgbClr val="F2F2F2">
            <a:alpha val="32157"/>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instructions need to be revised</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riintl-my.sharepoint.us/personal/catherine_hall_sri_com/Documents/2023%20backup/WORK/PROJECTS/DaSy%20ECTA/!!_ExcelTemplate/DaSy_ECTA_ExcelTemplate_v03.xlsx" TargetMode="External"/><Relationship Id="rId1" Type="http://schemas.openxmlformats.org/officeDocument/2006/relationships/externalLinkPath" Target="/personal/catherine_hall_sri_com/Documents/2023%20backup/WORK/PROJECTS/DaSy%20ECTA/!!_ExcelTemplate/DaSy_ECTA_ExcelTemplate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a Entry"/>
      <sheetName val="original data"/>
      <sheetName val="Output"/>
      <sheetName val="eg_SampleGraphs"/>
      <sheetName val="standards -&gt;"/>
      <sheetName val="calc"/>
      <sheetName val="programmer"/>
      <sheetName val="lookups"/>
      <sheetName val="Colors"/>
      <sheetName val="Decision points"/>
    </sheetNames>
    <sheetDataSet>
      <sheetData sheetId="0" refreshError="1"/>
      <sheetData sheetId="1" refreshError="1"/>
      <sheetData sheetId="2" refreshError="1"/>
      <sheetData sheetId="3" refreshError="1"/>
      <sheetData sheetId="4" refreshError="1"/>
      <sheetData sheetId="5">
        <row r="10">
          <cell r="B10" t="str">
            <v>Alabama</v>
          </cell>
        </row>
        <row r="11">
          <cell r="B11" t="str">
            <v>Alaska</v>
          </cell>
        </row>
        <row r="12">
          <cell r="B12" t="str">
            <v>Arizona</v>
          </cell>
        </row>
        <row r="13">
          <cell r="B13" t="str">
            <v>Arkansas</v>
          </cell>
        </row>
        <row r="14">
          <cell r="B14" t="str">
            <v>California</v>
          </cell>
        </row>
        <row r="15">
          <cell r="B15" t="str">
            <v>Colorado</v>
          </cell>
        </row>
        <row r="16">
          <cell r="B16" t="str">
            <v>Connecticut</v>
          </cell>
        </row>
        <row r="17">
          <cell r="B17" t="str">
            <v>Delaware</v>
          </cell>
        </row>
        <row r="18">
          <cell r="B18" t="str">
            <v>District of Columbia</v>
          </cell>
        </row>
        <row r="19">
          <cell r="B19" t="str">
            <v>Florida</v>
          </cell>
        </row>
        <row r="20">
          <cell r="B20" t="str">
            <v>Georgia</v>
          </cell>
        </row>
        <row r="21">
          <cell r="B21" t="str">
            <v>Hawaii</v>
          </cell>
        </row>
        <row r="22">
          <cell r="B22" t="str">
            <v>Idaho</v>
          </cell>
        </row>
        <row r="23">
          <cell r="B23" t="str">
            <v>Illinois</v>
          </cell>
        </row>
        <row r="24">
          <cell r="B24" t="str">
            <v>Indiana</v>
          </cell>
        </row>
        <row r="25">
          <cell r="B25" t="str">
            <v>Iowa</v>
          </cell>
        </row>
        <row r="26">
          <cell r="B26" t="str">
            <v>Kansas</v>
          </cell>
        </row>
        <row r="27">
          <cell r="B27" t="str">
            <v>Kentucky</v>
          </cell>
        </row>
        <row r="28">
          <cell r="B28" t="str">
            <v>Louisiana</v>
          </cell>
        </row>
        <row r="29">
          <cell r="B29" t="str">
            <v>Maine</v>
          </cell>
        </row>
        <row r="30">
          <cell r="B30" t="str">
            <v>Maryland</v>
          </cell>
        </row>
        <row r="31">
          <cell r="B31" t="str">
            <v>Massachusetts</v>
          </cell>
        </row>
        <row r="32">
          <cell r="B32" t="str">
            <v>Michigan</v>
          </cell>
        </row>
        <row r="33">
          <cell r="B33" t="str">
            <v>Minnesota</v>
          </cell>
        </row>
        <row r="34">
          <cell r="B34" t="str">
            <v>Mississippi</v>
          </cell>
        </row>
        <row r="35">
          <cell r="B35" t="str">
            <v>Missouri</v>
          </cell>
        </row>
        <row r="36">
          <cell r="B36" t="str">
            <v>Montana</v>
          </cell>
        </row>
        <row r="37">
          <cell r="B37" t="str">
            <v>Nebraska</v>
          </cell>
        </row>
        <row r="38">
          <cell r="B38" t="str">
            <v>Nevada</v>
          </cell>
        </row>
        <row r="39">
          <cell r="B39" t="str">
            <v>New Hampshire</v>
          </cell>
        </row>
        <row r="40">
          <cell r="B40" t="str">
            <v>New Jersey</v>
          </cell>
        </row>
        <row r="41">
          <cell r="B41" t="str">
            <v>New Mexico</v>
          </cell>
        </row>
        <row r="42">
          <cell r="B42" t="str">
            <v>New York</v>
          </cell>
        </row>
        <row r="43">
          <cell r="B43" t="str">
            <v>North Carolina</v>
          </cell>
        </row>
        <row r="44">
          <cell r="B44" t="str">
            <v>North Dakota</v>
          </cell>
        </row>
        <row r="45">
          <cell r="B45" t="str">
            <v>Ohio</v>
          </cell>
        </row>
        <row r="46">
          <cell r="B46" t="str">
            <v>Oklahoma</v>
          </cell>
        </row>
        <row r="47">
          <cell r="B47" t="str">
            <v>Oregon</v>
          </cell>
        </row>
        <row r="48">
          <cell r="B48" t="str">
            <v>Pennsylvania</v>
          </cell>
        </row>
        <row r="49">
          <cell r="B49" t="str">
            <v>Rhode Island</v>
          </cell>
        </row>
        <row r="50">
          <cell r="B50" t="str">
            <v>South Carolina</v>
          </cell>
        </row>
        <row r="51">
          <cell r="B51" t="str">
            <v>South Dakota</v>
          </cell>
        </row>
        <row r="52">
          <cell r="B52" t="str">
            <v>Tennessee</v>
          </cell>
        </row>
        <row r="53">
          <cell r="B53" t="str">
            <v>Texas</v>
          </cell>
        </row>
        <row r="54">
          <cell r="B54" t="str">
            <v>Utah</v>
          </cell>
        </row>
        <row r="55">
          <cell r="B55" t="str">
            <v>Vermont</v>
          </cell>
        </row>
        <row r="56">
          <cell r="B56" t="str">
            <v>Virginia</v>
          </cell>
        </row>
        <row r="57">
          <cell r="B57" t="str">
            <v>Washington</v>
          </cell>
        </row>
        <row r="58">
          <cell r="B58" t="str">
            <v>West Virginia</v>
          </cell>
        </row>
        <row r="59">
          <cell r="B59" t="str">
            <v>Wisconsin</v>
          </cell>
        </row>
        <row r="60">
          <cell r="B60" t="str">
            <v>Wyoming</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36253-BCB9-432C-99A0-B1E52AC218A7}">
  <dimension ref="A1:C23"/>
  <sheetViews>
    <sheetView showGridLines="0" tabSelected="1" workbookViewId="0">
      <pane ySplit="1" topLeftCell="A2" activePane="bottomLeft" state="frozen"/>
      <selection pane="bottomLeft"/>
    </sheetView>
  </sheetViews>
  <sheetFormatPr defaultColWidth="0" defaultRowHeight="19.8" x14ac:dyDescent="0.65"/>
  <cols>
    <col min="1" max="1" width="131.26171875" style="304" customWidth="1"/>
    <col min="2" max="2" width="23.26171875" style="427" customWidth="1"/>
    <col min="3" max="16384" width="9.15625" style="304" hidden="1"/>
  </cols>
  <sheetData>
    <row r="1" spans="1:3" ht="20.399999999999999" thickBot="1" x14ac:dyDescent="0.75">
      <c r="A1" s="303" t="s">
        <v>109</v>
      </c>
      <c r="B1" s="304"/>
    </row>
    <row r="2" spans="1:3" ht="83.1" thickTop="1" x14ac:dyDescent="0.45">
      <c r="A2" s="408" t="s">
        <v>144</v>
      </c>
      <c r="B2" s="304"/>
    </row>
    <row r="3" spans="1:3" ht="18" thickBot="1" x14ac:dyDescent="0.65">
      <c r="A3" s="305" t="s">
        <v>110</v>
      </c>
      <c r="B3" s="304"/>
    </row>
    <row r="4" spans="1:3" ht="69.3" thickTop="1" x14ac:dyDescent="0.45">
      <c r="A4" s="308" t="s">
        <v>162</v>
      </c>
      <c r="B4" s="304"/>
      <c r="C4" s="407" t="s">
        <v>117</v>
      </c>
    </row>
    <row r="5" spans="1:3" ht="14.4" thickBot="1" x14ac:dyDescent="0.55000000000000004">
      <c r="A5" s="422" t="s">
        <v>163</v>
      </c>
      <c r="B5" s="304"/>
      <c r="C5" s="407"/>
    </row>
    <row r="6" spans="1:3" ht="69" x14ac:dyDescent="0.45">
      <c r="A6" s="431" t="s">
        <v>111</v>
      </c>
      <c r="B6" s="304"/>
      <c r="C6" s="407" t="s">
        <v>117</v>
      </c>
    </row>
    <row r="7" spans="1:3" ht="14.4" thickBot="1" x14ac:dyDescent="0.55000000000000004">
      <c r="A7" s="422" t="s">
        <v>164</v>
      </c>
      <c r="B7" s="304"/>
      <c r="C7" s="407"/>
    </row>
    <row r="8" spans="1:3" ht="124.2" x14ac:dyDescent="0.45">
      <c r="A8" s="431" t="s">
        <v>165</v>
      </c>
      <c r="B8" s="304"/>
      <c r="C8" s="407" t="s">
        <v>188</v>
      </c>
    </row>
    <row r="9" spans="1:3" ht="14.4" thickBot="1" x14ac:dyDescent="0.55000000000000004">
      <c r="A9" s="422" t="s">
        <v>113</v>
      </c>
      <c r="B9" s="304"/>
      <c r="C9" s="429"/>
    </row>
    <row r="10" spans="1:3" ht="55.2" x14ac:dyDescent="0.45">
      <c r="A10" s="431" t="s">
        <v>166</v>
      </c>
      <c r="B10" s="304"/>
      <c r="C10" s="407" t="s">
        <v>112</v>
      </c>
    </row>
    <row r="11" spans="1:3" ht="14.4" thickBot="1" x14ac:dyDescent="0.55000000000000004">
      <c r="A11" s="422" t="s">
        <v>114</v>
      </c>
      <c r="B11" s="304"/>
      <c r="C11" s="429"/>
    </row>
    <row r="12" spans="1:3" ht="96.6" x14ac:dyDescent="0.45">
      <c r="A12" s="431" t="s">
        <v>142</v>
      </c>
      <c r="B12" s="304"/>
      <c r="C12" s="407" t="s">
        <v>189</v>
      </c>
    </row>
    <row r="13" spans="1:3" ht="55.2" x14ac:dyDescent="0.45">
      <c r="A13" s="431" t="s">
        <v>167</v>
      </c>
      <c r="B13" s="304"/>
      <c r="C13" s="407" t="s">
        <v>112</v>
      </c>
    </row>
    <row r="14" spans="1:3" ht="14.4" thickBot="1" x14ac:dyDescent="0.55000000000000004">
      <c r="A14" s="422" t="s">
        <v>115</v>
      </c>
      <c r="B14" s="304"/>
      <c r="C14" s="429"/>
    </row>
    <row r="15" spans="1:3" ht="27.6" x14ac:dyDescent="0.45">
      <c r="A15" s="431" t="s">
        <v>168</v>
      </c>
      <c r="B15" s="304"/>
      <c r="C15" s="407" t="s">
        <v>81</v>
      </c>
    </row>
    <row r="16" spans="1:3" ht="14.4" thickBot="1" x14ac:dyDescent="0.55000000000000004">
      <c r="A16" s="422" t="s">
        <v>116</v>
      </c>
      <c r="B16" s="304"/>
      <c r="C16" s="429"/>
    </row>
    <row r="17" spans="1:3" ht="41.4" x14ac:dyDescent="0.45">
      <c r="A17" s="431" t="s">
        <v>169</v>
      </c>
      <c r="B17" s="304"/>
      <c r="C17" s="407" t="s">
        <v>97</v>
      </c>
    </row>
    <row r="18" spans="1:3" ht="14.4" thickBot="1" x14ac:dyDescent="0.55000000000000004">
      <c r="A18" s="426" t="s">
        <v>145</v>
      </c>
      <c r="B18" s="304"/>
      <c r="C18" s="407"/>
    </row>
    <row r="19" spans="1:3" ht="41.4" x14ac:dyDescent="0.45">
      <c r="A19" s="432" t="s">
        <v>187</v>
      </c>
      <c r="B19" s="430" t="s">
        <v>81</v>
      </c>
      <c r="C19" s="430" t="s">
        <v>97</v>
      </c>
    </row>
    <row r="20" spans="1:3" ht="69" x14ac:dyDescent="0.45">
      <c r="A20" s="307" t="s">
        <v>171</v>
      </c>
      <c r="B20" s="416" t="s">
        <v>190</v>
      </c>
    </row>
    <row r="21" spans="1:3" ht="14.1" x14ac:dyDescent="0.5">
      <c r="A21" s="433" t="s">
        <v>170</v>
      </c>
      <c r="B21" s="407"/>
    </row>
    <row r="22" spans="1:3" ht="14.1" x14ac:dyDescent="0.5">
      <c r="A22" s="433" t="s">
        <v>24</v>
      </c>
      <c r="B22" s="407"/>
    </row>
    <row r="23" spans="1:3" x14ac:dyDescent="0.65">
      <c r="B23" s="428"/>
    </row>
  </sheetData>
  <sheetProtection formatCells="0" formatColumns="0" formatRows="0"/>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3EE85-151D-4F19-9FE6-EF42940F0599}">
  <sheetPr>
    <tabColor rgb="FFFFFFCC"/>
  </sheetPr>
  <dimension ref="A1:AG42"/>
  <sheetViews>
    <sheetView showGridLines="0" zoomScaleNormal="100" workbookViewId="0">
      <pane ySplit="1" topLeftCell="A20" activePane="bottomLeft" state="frozen"/>
      <selection activeCell="B37" sqref="B37"/>
      <selection pane="bottomLeft" activeCell="I39" sqref="I39"/>
    </sheetView>
  </sheetViews>
  <sheetFormatPr defaultColWidth="0" defaultRowHeight="14.4" zeroHeight="1" x14ac:dyDescent="0.55000000000000004"/>
  <cols>
    <col min="1" max="1" width="4.41796875" style="138" customWidth="1"/>
    <col min="2" max="2" width="35.41796875" style="138" customWidth="1"/>
    <col min="3" max="3" width="12.68359375" style="138" customWidth="1"/>
    <col min="4" max="5" width="17.578125" style="138" customWidth="1"/>
    <col min="6" max="6" width="16.68359375" style="138" customWidth="1"/>
    <col min="7" max="7" width="17.578125" style="138" customWidth="1"/>
    <col min="8" max="10" width="16.68359375" style="138" customWidth="1"/>
    <col min="11" max="11" width="49.578125" style="138" customWidth="1"/>
    <col min="12" max="12" width="0.83984375" style="136" hidden="1" customWidth="1"/>
    <col min="13" max="13" width="16.41796875" style="234" hidden="1" customWidth="1"/>
    <col min="14" max="20" width="12.68359375" style="25" hidden="1" customWidth="1"/>
    <col min="21" max="21" width="2.26171875" style="25" hidden="1" customWidth="1"/>
    <col min="22" max="22" width="6.15625" style="25" hidden="1" customWidth="1"/>
    <col min="23" max="23" width="2.26171875" style="25" hidden="1" customWidth="1"/>
    <col min="24" max="24" width="19.68359375" style="139" hidden="1" customWidth="1"/>
    <col min="25" max="25" width="15.578125" style="234" hidden="1" customWidth="1"/>
    <col min="26" max="26" width="14.26171875" style="233" hidden="1" customWidth="1"/>
    <col min="27" max="27" width="13.68359375" style="233" hidden="1" customWidth="1"/>
    <col min="28" max="29" width="13.41796875" style="233" hidden="1" customWidth="1"/>
    <col min="30" max="32" width="14.15625" style="233" hidden="1" customWidth="1"/>
    <col min="33" max="33" width="14.15625" style="138" hidden="1" customWidth="1"/>
    <col min="34" max="16384" width="9.15625" style="138" hidden="1"/>
  </cols>
  <sheetData>
    <row r="1" spans="1:32" ht="43.5" thickBot="1" x14ac:dyDescent="0.6">
      <c r="A1" s="313" t="s">
        <v>134</v>
      </c>
      <c r="B1" s="312"/>
      <c r="C1" s="227"/>
      <c r="D1" s="227"/>
      <c r="E1" s="300" t="s">
        <v>123</v>
      </c>
      <c r="F1" s="301">
        <f>Race_Ethnicity!F1</f>
        <v>0</v>
      </c>
      <c r="G1" s="300" t="s">
        <v>95</v>
      </c>
      <c r="H1" s="301">
        <f>Race_Ethnicity!H1</f>
        <v>0</v>
      </c>
      <c r="I1" s="300" t="s">
        <v>96</v>
      </c>
      <c r="J1" s="301">
        <f>Race_Ethnicity!J1</f>
        <v>0</v>
      </c>
      <c r="K1" s="250" t="s">
        <v>85</v>
      </c>
      <c r="L1" s="200" t="s">
        <v>97</v>
      </c>
      <c r="M1" s="228" t="s">
        <v>31</v>
      </c>
      <c r="R1" s="229"/>
      <c r="S1" s="230" t="s">
        <v>53</v>
      </c>
      <c r="T1" s="50">
        <v>0.95</v>
      </c>
      <c r="U1" s="229"/>
      <c r="V1" s="47"/>
      <c r="W1" s="47"/>
      <c r="X1" s="231" t="s">
        <v>54</v>
      </c>
      <c r="Y1" s="394">
        <f>(1-T1)/(MAX(N40:T40)+1)</f>
        <v>5.0000000000000044E-2</v>
      </c>
    </row>
    <row r="2" spans="1:32" ht="14.5" hidden="1" customHeight="1" thickBot="1" x14ac:dyDescent="0.6">
      <c r="A2" s="492" t="s">
        <v>87</v>
      </c>
      <c r="B2" s="492"/>
      <c r="C2" s="492"/>
      <c r="D2" s="492"/>
      <c r="E2" s="492"/>
      <c r="F2" s="492"/>
      <c r="G2" s="492"/>
      <c r="H2" s="492"/>
      <c r="I2" s="492"/>
      <c r="J2" s="492"/>
      <c r="M2" s="473"/>
      <c r="N2" s="473"/>
      <c r="O2" s="473"/>
      <c r="P2" s="473"/>
      <c r="Q2" s="473"/>
      <c r="R2" s="473"/>
      <c r="S2" s="473"/>
      <c r="Y2" s="235"/>
      <c r="Z2" s="201"/>
      <c r="AA2" s="201"/>
      <c r="AB2" s="201"/>
      <c r="AC2" s="201"/>
      <c r="AD2" s="201"/>
      <c r="AE2" s="201"/>
      <c r="AF2" s="201"/>
    </row>
    <row r="3" spans="1:32" ht="14.5" hidden="1" customHeight="1" x14ac:dyDescent="0.55000000000000004">
      <c r="A3" s="484" t="s">
        <v>150</v>
      </c>
      <c r="B3" s="484"/>
      <c r="C3" s="484"/>
      <c r="D3" s="484"/>
      <c r="E3" s="484"/>
      <c r="F3" s="484"/>
      <c r="G3" s="484"/>
      <c r="H3" s="484"/>
      <c r="I3" s="484"/>
      <c r="J3" s="485"/>
      <c r="K3" s="463" t="s">
        <v>141</v>
      </c>
      <c r="M3" s="473"/>
      <c r="N3" s="473"/>
      <c r="O3" s="473"/>
      <c r="P3" s="473"/>
      <c r="Q3" s="473"/>
      <c r="R3" s="473"/>
      <c r="S3" s="473"/>
      <c r="Y3" s="235"/>
      <c r="Z3" s="201"/>
      <c r="AA3" s="201"/>
      <c r="AB3" s="201"/>
      <c r="AC3" s="201"/>
      <c r="AD3" s="201"/>
      <c r="AE3" s="201"/>
      <c r="AF3" s="201"/>
    </row>
    <row r="4" spans="1:32" hidden="1" x14ac:dyDescent="0.55000000000000004">
      <c r="A4" s="484" t="s">
        <v>151</v>
      </c>
      <c r="B4" s="484"/>
      <c r="C4" s="484"/>
      <c r="D4" s="484"/>
      <c r="E4" s="484"/>
      <c r="F4" s="484"/>
      <c r="G4" s="484"/>
      <c r="H4" s="484"/>
      <c r="I4" s="484"/>
      <c r="J4" s="485"/>
      <c r="K4" s="464"/>
      <c r="M4" s="473"/>
      <c r="N4" s="473"/>
      <c r="O4" s="473"/>
      <c r="P4" s="473"/>
      <c r="Q4" s="473"/>
      <c r="R4" s="473"/>
      <c r="S4" s="473"/>
      <c r="Y4" s="235"/>
      <c r="Z4" s="201"/>
      <c r="AA4" s="201"/>
      <c r="AB4" s="201"/>
      <c r="AC4" s="201"/>
      <c r="AD4" s="201"/>
      <c r="AE4" s="201"/>
      <c r="AF4" s="201"/>
    </row>
    <row r="5" spans="1:32" hidden="1" x14ac:dyDescent="0.55000000000000004">
      <c r="A5" s="484" t="s">
        <v>152</v>
      </c>
      <c r="B5" s="484"/>
      <c r="C5" s="484"/>
      <c r="D5" s="484"/>
      <c r="E5" s="484"/>
      <c r="F5" s="484"/>
      <c r="G5" s="484"/>
      <c r="H5" s="484"/>
      <c r="I5" s="484"/>
      <c r="J5" s="485"/>
      <c r="K5" s="464"/>
      <c r="M5" s="473"/>
      <c r="N5" s="473"/>
      <c r="O5" s="473"/>
      <c r="P5" s="473"/>
      <c r="Q5" s="473"/>
      <c r="R5" s="473"/>
      <c r="S5" s="473"/>
      <c r="Y5" s="235"/>
      <c r="Z5" s="201"/>
      <c r="AA5" s="201"/>
      <c r="AB5" s="201"/>
      <c r="AC5" s="201"/>
      <c r="AD5" s="201"/>
      <c r="AE5" s="201"/>
      <c r="AF5" s="201"/>
    </row>
    <row r="6" spans="1:32" ht="58.5" hidden="1" customHeight="1" thickBot="1" x14ac:dyDescent="0.6">
      <c r="A6" s="490" t="s">
        <v>153</v>
      </c>
      <c r="B6" s="490"/>
      <c r="C6" s="490"/>
      <c r="D6" s="490"/>
      <c r="E6" s="490"/>
      <c r="F6" s="490"/>
      <c r="G6" s="490"/>
      <c r="H6" s="490"/>
      <c r="I6" s="490"/>
      <c r="J6" s="491"/>
      <c r="K6" s="465"/>
      <c r="L6" s="200" t="s">
        <v>112</v>
      </c>
      <c r="M6" s="473"/>
      <c r="N6" s="473"/>
      <c r="O6" s="473"/>
      <c r="P6" s="473"/>
      <c r="Q6" s="473"/>
      <c r="R6" s="473"/>
      <c r="S6" s="473"/>
      <c r="Y6" s="235"/>
      <c r="Z6" s="201"/>
      <c r="AA6" s="201"/>
      <c r="AB6" s="201"/>
      <c r="AC6" s="201"/>
      <c r="AD6" s="201"/>
      <c r="AE6" s="201"/>
      <c r="AF6" s="201"/>
    </row>
    <row r="7" spans="1:32" ht="14.7" hidden="1" thickBot="1" x14ac:dyDescent="0.6">
      <c r="A7" s="488" t="s">
        <v>88</v>
      </c>
      <c r="B7" s="488"/>
      <c r="C7" s="488"/>
      <c r="D7" s="488"/>
      <c r="E7" s="488"/>
      <c r="F7" s="488"/>
      <c r="G7" s="488"/>
      <c r="H7" s="488"/>
      <c r="I7" s="488"/>
      <c r="J7" s="488"/>
      <c r="M7" s="473"/>
      <c r="N7" s="473"/>
      <c r="O7" s="473"/>
      <c r="P7" s="473"/>
      <c r="Q7" s="473"/>
      <c r="R7" s="473"/>
      <c r="S7" s="473"/>
      <c r="Y7" s="235"/>
      <c r="Z7" s="201"/>
      <c r="AA7" s="201"/>
      <c r="AB7" s="201"/>
      <c r="AC7" s="201"/>
      <c r="AD7" s="201"/>
      <c r="AE7" s="201"/>
      <c r="AF7" s="201"/>
    </row>
    <row r="8" spans="1:32" ht="14.5" hidden="1" customHeight="1" x14ac:dyDescent="0.55000000000000004">
      <c r="A8" s="488" t="s">
        <v>127</v>
      </c>
      <c r="B8" s="488"/>
      <c r="C8" s="488"/>
      <c r="D8" s="488"/>
      <c r="E8" s="488"/>
      <c r="F8" s="488"/>
      <c r="G8" s="488"/>
      <c r="H8" s="488"/>
      <c r="I8" s="488"/>
      <c r="J8" s="489"/>
      <c r="K8" s="463" t="s">
        <v>90</v>
      </c>
      <c r="M8" s="473"/>
      <c r="N8" s="473"/>
      <c r="O8" s="473"/>
      <c r="P8" s="473"/>
      <c r="Q8" s="473"/>
      <c r="R8" s="473"/>
      <c r="S8" s="473"/>
      <c r="V8" s="466"/>
      <c r="W8" s="466"/>
      <c r="X8" s="466"/>
      <c r="Y8" s="235"/>
      <c r="Z8" s="201"/>
      <c r="AA8" s="201"/>
      <c r="AB8" s="201"/>
      <c r="AC8" s="201"/>
      <c r="AD8" s="201"/>
      <c r="AE8" s="201"/>
      <c r="AF8" s="201"/>
    </row>
    <row r="9" spans="1:32" hidden="1" x14ac:dyDescent="0.55000000000000004">
      <c r="A9" s="484" t="s">
        <v>155</v>
      </c>
      <c r="B9" s="484"/>
      <c r="C9" s="484"/>
      <c r="D9" s="484"/>
      <c r="E9" s="484"/>
      <c r="F9" s="484"/>
      <c r="G9" s="484"/>
      <c r="H9" s="484"/>
      <c r="I9" s="484"/>
      <c r="J9" s="485"/>
      <c r="K9" s="464"/>
      <c r="M9" s="473"/>
      <c r="N9" s="473"/>
      <c r="O9" s="473"/>
      <c r="P9" s="473"/>
      <c r="Q9" s="473"/>
      <c r="R9" s="473"/>
      <c r="S9" s="473"/>
      <c r="V9" s="466"/>
      <c r="W9" s="466"/>
      <c r="X9" s="466"/>
      <c r="Y9" s="235"/>
      <c r="Z9" s="201"/>
      <c r="AA9" s="201"/>
      <c r="AB9" s="201"/>
      <c r="AC9" s="201"/>
      <c r="AD9" s="201"/>
      <c r="AE9" s="201"/>
      <c r="AF9" s="201"/>
    </row>
    <row r="10" spans="1:32" hidden="1" x14ac:dyDescent="0.55000000000000004">
      <c r="A10" s="484" t="s">
        <v>156</v>
      </c>
      <c r="B10" s="484"/>
      <c r="C10" s="484"/>
      <c r="D10" s="484"/>
      <c r="E10" s="484"/>
      <c r="F10" s="484"/>
      <c r="G10" s="484"/>
      <c r="H10" s="484"/>
      <c r="I10" s="484"/>
      <c r="J10" s="485"/>
      <c r="K10" s="464"/>
      <c r="M10" s="473"/>
      <c r="N10" s="473"/>
      <c r="O10" s="473"/>
      <c r="P10" s="473"/>
      <c r="Q10" s="473"/>
      <c r="R10" s="473"/>
      <c r="S10" s="473"/>
      <c r="V10" s="466"/>
      <c r="W10" s="466"/>
      <c r="X10" s="466"/>
      <c r="Y10" s="235"/>
      <c r="Z10" s="201"/>
      <c r="AA10" s="201"/>
      <c r="AB10" s="201"/>
      <c r="AC10" s="201"/>
      <c r="AD10" s="201"/>
      <c r="AE10" s="201"/>
      <c r="AF10" s="201"/>
    </row>
    <row r="11" spans="1:32" hidden="1" x14ac:dyDescent="0.55000000000000004">
      <c r="A11" s="484" t="s">
        <v>157</v>
      </c>
      <c r="B11" s="484"/>
      <c r="C11" s="484"/>
      <c r="D11" s="484"/>
      <c r="E11" s="484"/>
      <c r="F11" s="484"/>
      <c r="G11" s="484"/>
      <c r="H11" s="484"/>
      <c r="I11" s="484"/>
      <c r="J11" s="485"/>
      <c r="K11" s="464"/>
      <c r="M11" s="473"/>
      <c r="N11" s="473"/>
      <c r="O11" s="473"/>
      <c r="P11" s="473"/>
      <c r="Q11" s="473"/>
      <c r="R11" s="473"/>
      <c r="S11" s="473"/>
      <c r="V11" s="466"/>
      <c r="W11" s="466"/>
      <c r="X11" s="466"/>
      <c r="Y11" s="235"/>
      <c r="Z11" s="201"/>
      <c r="AA11" s="201"/>
      <c r="AB11" s="201"/>
      <c r="AC11" s="201"/>
      <c r="AD11" s="201"/>
      <c r="AE11" s="201"/>
      <c r="AF11" s="201"/>
    </row>
    <row r="12" spans="1:32" ht="28.8" hidden="1" x14ac:dyDescent="0.55000000000000004">
      <c r="A12" s="486" t="s">
        <v>154</v>
      </c>
      <c r="B12" s="486"/>
      <c r="C12" s="486"/>
      <c r="D12" s="486"/>
      <c r="E12" s="486"/>
      <c r="F12" s="486"/>
      <c r="G12" s="486"/>
      <c r="H12" s="486"/>
      <c r="I12" s="486"/>
      <c r="J12" s="487"/>
      <c r="K12" s="464"/>
      <c r="L12" s="200" t="s">
        <v>81</v>
      </c>
      <c r="M12" s="473"/>
      <c r="N12" s="473"/>
      <c r="O12" s="473"/>
      <c r="P12" s="473"/>
      <c r="Q12" s="473"/>
      <c r="R12" s="473"/>
      <c r="S12" s="473"/>
      <c r="V12" s="466"/>
      <c r="W12" s="466"/>
      <c r="X12" s="466"/>
      <c r="Y12" s="235"/>
      <c r="Z12" s="201"/>
      <c r="AA12" s="201"/>
      <c r="AB12" s="201"/>
      <c r="AC12" s="201"/>
      <c r="AD12" s="201"/>
      <c r="AE12" s="201"/>
      <c r="AF12" s="201"/>
    </row>
    <row r="13" spans="1:32" hidden="1" x14ac:dyDescent="0.55000000000000004">
      <c r="A13" s="488" t="s">
        <v>89</v>
      </c>
      <c r="B13" s="488"/>
      <c r="C13" s="488"/>
      <c r="D13" s="488"/>
      <c r="E13" s="488"/>
      <c r="F13" s="488"/>
      <c r="G13" s="488"/>
      <c r="H13" s="488"/>
      <c r="I13" s="488"/>
      <c r="J13" s="489"/>
      <c r="K13" s="464"/>
      <c r="M13" s="473"/>
      <c r="N13" s="473"/>
      <c r="O13" s="473"/>
      <c r="P13" s="473"/>
      <c r="Q13" s="473"/>
      <c r="R13" s="473"/>
      <c r="S13" s="473"/>
      <c r="V13" s="466"/>
      <c r="W13" s="466"/>
      <c r="X13" s="466"/>
      <c r="Y13" s="235"/>
      <c r="Z13" s="201"/>
      <c r="AA13" s="201"/>
      <c r="AB13" s="201"/>
      <c r="AC13" s="201"/>
      <c r="AD13" s="201"/>
      <c r="AE13" s="201"/>
      <c r="AF13" s="201"/>
    </row>
    <row r="14" spans="1:32" hidden="1" x14ac:dyDescent="0.55000000000000004">
      <c r="A14" s="484" t="s">
        <v>159</v>
      </c>
      <c r="B14" s="484"/>
      <c r="C14" s="484"/>
      <c r="D14" s="484"/>
      <c r="E14" s="484"/>
      <c r="F14" s="484"/>
      <c r="G14" s="484"/>
      <c r="H14" s="484"/>
      <c r="I14" s="484"/>
      <c r="J14" s="485"/>
      <c r="K14" s="464"/>
      <c r="M14" s="473"/>
      <c r="N14" s="473"/>
      <c r="O14" s="473"/>
      <c r="P14" s="473"/>
      <c r="Q14" s="473"/>
      <c r="R14" s="473"/>
      <c r="S14" s="473"/>
      <c r="V14" s="466"/>
      <c r="W14" s="466"/>
      <c r="X14" s="466"/>
      <c r="Y14" s="235"/>
      <c r="Z14" s="201"/>
      <c r="AA14" s="201"/>
      <c r="AB14" s="201"/>
      <c r="AC14" s="201"/>
      <c r="AD14" s="201"/>
      <c r="AE14" s="201"/>
      <c r="AF14" s="201"/>
    </row>
    <row r="15" spans="1:32" ht="14.7" hidden="1" thickBot="1" x14ac:dyDescent="0.6">
      <c r="A15" s="484" t="s">
        <v>160</v>
      </c>
      <c r="B15" s="484"/>
      <c r="C15" s="484"/>
      <c r="D15" s="484"/>
      <c r="E15" s="484"/>
      <c r="F15" s="484"/>
      <c r="G15" s="484"/>
      <c r="H15" s="484"/>
      <c r="I15" s="484"/>
      <c r="J15" s="485"/>
      <c r="K15" s="465"/>
      <c r="M15" s="473"/>
      <c r="N15" s="473"/>
      <c r="O15" s="473"/>
      <c r="P15" s="473"/>
      <c r="Q15" s="473"/>
      <c r="R15" s="473"/>
      <c r="S15" s="473"/>
      <c r="V15" s="466"/>
      <c r="W15" s="466"/>
      <c r="X15" s="466"/>
      <c r="Y15" s="235"/>
      <c r="Z15" s="201"/>
      <c r="AA15" s="201"/>
      <c r="AB15" s="201"/>
      <c r="AC15" s="201"/>
      <c r="AD15" s="201"/>
      <c r="AE15" s="201"/>
      <c r="AF15" s="201"/>
    </row>
    <row r="16" spans="1:32" ht="14.7" hidden="1" thickBot="1" x14ac:dyDescent="0.6">
      <c r="A16" s="484" t="s">
        <v>161</v>
      </c>
      <c r="B16" s="484"/>
      <c r="C16" s="484"/>
      <c r="D16" s="484"/>
      <c r="E16" s="484"/>
      <c r="F16" s="484"/>
      <c r="G16" s="484"/>
      <c r="H16" s="484"/>
      <c r="I16" s="484"/>
      <c r="J16" s="484"/>
      <c r="K16" s="424"/>
      <c r="M16" s="473"/>
      <c r="N16" s="473"/>
      <c r="O16" s="473"/>
      <c r="P16" s="473"/>
      <c r="Q16" s="473"/>
      <c r="R16" s="473"/>
      <c r="S16" s="473"/>
      <c r="V16" s="466"/>
      <c r="W16" s="466"/>
      <c r="X16" s="466"/>
      <c r="Y16" s="235"/>
      <c r="Z16" s="201"/>
      <c r="AA16" s="201"/>
      <c r="AB16" s="201"/>
      <c r="AC16" s="201"/>
      <c r="AD16" s="201"/>
      <c r="AE16" s="201"/>
      <c r="AF16" s="201"/>
    </row>
    <row r="17" spans="1:32" ht="29.1" hidden="1" customHeight="1" x14ac:dyDescent="0.55000000000000004">
      <c r="A17" s="486" t="s">
        <v>158</v>
      </c>
      <c r="B17" s="486"/>
      <c r="C17" s="486"/>
      <c r="D17" s="486"/>
      <c r="E17" s="486"/>
      <c r="F17" s="486"/>
      <c r="G17" s="486"/>
      <c r="H17" s="486"/>
      <c r="I17" s="486"/>
      <c r="J17" s="486"/>
      <c r="K17" s="463" t="s">
        <v>93</v>
      </c>
      <c r="L17" s="200" t="s">
        <v>81</v>
      </c>
      <c r="M17" s="473"/>
      <c r="N17" s="473"/>
      <c r="O17" s="473"/>
      <c r="P17" s="473"/>
      <c r="Q17" s="473"/>
      <c r="R17" s="473"/>
      <c r="S17" s="473"/>
      <c r="V17" s="466"/>
      <c r="W17" s="466"/>
      <c r="X17" s="466"/>
      <c r="Y17" s="235"/>
      <c r="Z17" s="201"/>
      <c r="AA17" s="201"/>
      <c r="AB17" s="201"/>
      <c r="AC17" s="201"/>
      <c r="AD17" s="201"/>
      <c r="AE17" s="201"/>
      <c r="AF17" s="201"/>
    </row>
    <row r="18" spans="1:32" ht="14.5" hidden="1" customHeight="1" x14ac:dyDescent="0.55000000000000004">
      <c r="A18" s="467" t="s">
        <v>185</v>
      </c>
      <c r="B18" s="467"/>
      <c r="C18" s="467"/>
      <c r="D18" s="467"/>
      <c r="E18" s="467"/>
      <c r="F18" s="467"/>
      <c r="G18" s="467"/>
      <c r="H18" s="467"/>
      <c r="I18" s="467"/>
      <c r="J18" s="493"/>
      <c r="K18" s="464"/>
      <c r="M18" s="473"/>
      <c r="N18" s="473"/>
      <c r="O18" s="473"/>
      <c r="P18" s="473"/>
      <c r="Q18" s="473"/>
      <c r="R18" s="473"/>
      <c r="S18" s="473"/>
      <c r="V18" s="466"/>
      <c r="W18" s="466"/>
      <c r="X18" s="466"/>
      <c r="Y18" s="235"/>
      <c r="Z18" s="201"/>
      <c r="AA18" s="201"/>
      <c r="AB18" s="201"/>
      <c r="AC18" s="201"/>
      <c r="AD18" s="201"/>
      <c r="AE18" s="201"/>
      <c r="AF18" s="201"/>
    </row>
    <row r="19" spans="1:32" ht="29.1" hidden="1" thickBot="1" x14ac:dyDescent="0.6">
      <c r="A19" s="494" t="s">
        <v>186</v>
      </c>
      <c r="B19" s="494"/>
      <c r="C19" s="494"/>
      <c r="D19" s="494"/>
      <c r="E19" s="494"/>
      <c r="F19" s="494"/>
      <c r="G19" s="494"/>
      <c r="H19" s="494"/>
      <c r="I19" s="494"/>
      <c r="J19" s="495"/>
      <c r="K19" s="465"/>
      <c r="L19" s="200" t="s">
        <v>81</v>
      </c>
      <c r="M19" s="473"/>
      <c r="N19" s="473"/>
      <c r="O19" s="473"/>
      <c r="P19" s="473"/>
      <c r="Q19" s="473"/>
      <c r="R19" s="473"/>
      <c r="S19" s="473"/>
      <c r="V19" s="466"/>
      <c r="W19" s="466"/>
      <c r="X19" s="466"/>
      <c r="Z19" s="201"/>
      <c r="AA19" s="201"/>
      <c r="AB19" s="201"/>
      <c r="AC19" s="201"/>
      <c r="AD19" s="201"/>
      <c r="AE19" s="201"/>
      <c r="AF19" s="201"/>
    </row>
    <row r="20" spans="1:32" ht="16" customHeight="1" thickBot="1" x14ac:dyDescent="0.6">
      <c r="A20" s="449" t="s">
        <v>18</v>
      </c>
      <c r="B20" s="239" t="s">
        <v>83</v>
      </c>
      <c r="C20" s="240"/>
      <c r="D20" s="240"/>
      <c r="E20" s="240"/>
      <c r="F20" s="240"/>
      <c r="G20" s="240"/>
      <c r="H20" s="240"/>
      <c r="I20" s="240"/>
      <c r="J20" s="241"/>
      <c r="K20" s="241"/>
    </row>
    <row r="21" spans="1:32" ht="41.1" customHeight="1" thickBot="1" x14ac:dyDescent="0.6">
      <c r="A21" s="450"/>
      <c r="B21" s="321" t="s">
        <v>18</v>
      </c>
      <c r="C21" s="222" t="s">
        <v>6</v>
      </c>
      <c r="D21" s="268" t="s">
        <v>19</v>
      </c>
      <c r="E21" s="269" t="s">
        <v>20</v>
      </c>
      <c r="F21" s="285" t="s">
        <v>60</v>
      </c>
      <c r="K21" s="463" t="str">
        <f>IF(C22&lt;&gt;VALUE($F$1),"Total families participating must be "&amp;$F$1&amp;"."&amp;CHAR(10),"")&amp;IF(C23&lt;&gt;VALUE($H$1),"Total families surveyed must be "&amp;$H$1&amp;"."&amp;CHAR(10),"")&amp;IF(C24&lt;&gt;VALUE($J$1),"Total families responded must be "&amp;$J$1&amp;".","")&amp;IF(OR(C22&lt;&gt;VALUE($F$1),C23&lt;&gt;VALUE($H$1),C24&lt;&gt;VALUE($J$1)),"",IF(OR(MAX(N40:T40)&lt;=0,MAX(N40:T40)=COUNTA(D28:J28)),"","! Note: Results include data from only "&amp;IF(MAX(N40:T40)=1,"this 1 category: ", "these "&amp;MAX(N40:T40)&amp;" categories: "))&amp;IF(OR(MAX(N40:T40)&lt;=0,MAX(N40:T40)=COUNTA(D28:J28)),"",SUBSTITUTE(N28&amp;"; "&amp;IF(O28="","",O28&amp;"; "&amp;IF(P28="","",P28&amp;"; "&amp;IF(Q28="","",Q28&amp;"; "&amp;IF(R28="","",R28&amp;"; "&amp;IF(S28="","",S28&amp;"; "&amp;IF(T28="","",T28&amp;"; ")))))),"; ","",MAX(N40:T40))&amp;"."))</f>
        <v/>
      </c>
    </row>
    <row r="22" spans="1:32" s="245" customFormat="1" ht="15.6" x14ac:dyDescent="0.55000000000000004">
      <c r="A22" s="450"/>
      <c r="B22" s="209" t="s">
        <v>130</v>
      </c>
      <c r="C22" s="243">
        <f>SUM(D22:J22)</f>
        <v>0</v>
      </c>
      <c r="D22" s="395"/>
      <c r="E22" s="396"/>
      <c r="F22" s="404"/>
      <c r="G22" s="138"/>
      <c r="H22" s="138"/>
      <c r="I22" s="138"/>
      <c r="J22" s="138"/>
      <c r="K22" s="464"/>
      <c r="L22" s="244"/>
      <c r="N22" s="213"/>
      <c r="O22" s="213"/>
      <c r="P22" s="213"/>
      <c r="Q22" s="213"/>
      <c r="R22" s="213"/>
      <c r="S22" s="213"/>
      <c r="T22" s="213"/>
      <c r="U22" s="213"/>
      <c r="V22" s="213"/>
      <c r="W22" s="213"/>
      <c r="X22" s="246"/>
      <c r="Z22" s="247"/>
      <c r="AA22" s="247"/>
      <c r="AB22" s="247"/>
      <c r="AC22" s="247"/>
      <c r="AD22" s="247"/>
      <c r="AE22" s="247"/>
      <c r="AF22" s="247"/>
    </row>
    <row r="23" spans="1:32" s="245" customFormat="1" ht="15.6" x14ac:dyDescent="0.55000000000000004">
      <c r="A23" s="450"/>
      <c r="B23" s="279" t="s">
        <v>78</v>
      </c>
      <c r="C23" s="248">
        <f t="shared" ref="C23:C24" si="0">SUM(D23:J23)</f>
        <v>0</v>
      </c>
      <c r="D23" s="398"/>
      <c r="E23" s="399"/>
      <c r="F23" s="405"/>
      <c r="G23" s="138"/>
      <c r="H23" s="138"/>
      <c r="I23" s="138"/>
      <c r="J23" s="138"/>
      <c r="K23" s="464"/>
      <c r="L23" s="244"/>
      <c r="N23" s="213"/>
      <c r="O23" s="213"/>
      <c r="P23" s="213"/>
      <c r="Q23" s="213"/>
      <c r="R23" s="213"/>
      <c r="S23" s="213"/>
      <c r="T23" s="213"/>
      <c r="U23" s="213"/>
      <c r="V23" s="213"/>
      <c r="W23" s="213"/>
      <c r="X23" s="246"/>
      <c r="Z23" s="247"/>
      <c r="AA23" s="247"/>
      <c r="AB23" s="247"/>
      <c r="AC23" s="247"/>
      <c r="AD23" s="247"/>
      <c r="AE23" s="247"/>
      <c r="AF23" s="247"/>
    </row>
    <row r="24" spans="1:32" s="245" customFormat="1" ht="15.9" thickBot="1" x14ac:dyDescent="0.6">
      <c r="A24" s="450"/>
      <c r="B24" s="217" t="s">
        <v>7</v>
      </c>
      <c r="C24" s="249">
        <f t="shared" si="0"/>
        <v>0</v>
      </c>
      <c r="D24" s="401"/>
      <c r="E24" s="402"/>
      <c r="F24" s="406"/>
      <c r="G24" s="138"/>
      <c r="H24" s="138"/>
      <c r="I24" s="138"/>
      <c r="J24" s="138"/>
      <c r="K24" s="465"/>
      <c r="L24" s="244"/>
      <c r="N24" s="213"/>
      <c r="O24" s="213"/>
      <c r="P24" s="213"/>
      <c r="Q24" s="213"/>
      <c r="R24" s="213"/>
      <c r="S24" s="213"/>
      <c r="T24" s="213"/>
      <c r="U24" s="213"/>
      <c r="V24" s="213"/>
      <c r="W24" s="213"/>
      <c r="X24" s="246"/>
      <c r="Z24" s="247"/>
      <c r="AA24" s="247"/>
      <c r="AB24" s="247"/>
      <c r="AC24" s="247"/>
      <c r="AD24" s="247"/>
      <c r="AE24" s="247"/>
      <c r="AF24" s="247"/>
    </row>
    <row r="25" spans="1:32" ht="14.7" thickBot="1" x14ac:dyDescent="0.6">
      <c r="A25" s="450"/>
    </row>
    <row r="26" spans="1:32" ht="15.9" thickBot="1" x14ac:dyDescent="0.6">
      <c r="A26" s="450"/>
      <c r="B26" s="239" t="s">
        <v>84</v>
      </c>
      <c r="C26" s="240"/>
      <c r="D26" s="240"/>
      <c r="E26" s="240"/>
      <c r="F26" s="240"/>
      <c r="G26" s="240"/>
      <c r="H26" s="240"/>
      <c r="I26" s="240"/>
      <c r="J26" s="241"/>
      <c r="K26" s="241"/>
    </row>
    <row r="27" spans="1:32" ht="15.9" thickBot="1" x14ac:dyDescent="0.6">
      <c r="A27" s="450"/>
      <c r="B27" s="251" t="s">
        <v>127</v>
      </c>
      <c r="C27" s="252"/>
      <c r="D27" s="252"/>
      <c r="E27" s="252"/>
      <c r="F27" s="252"/>
      <c r="G27" s="252"/>
      <c r="H27" s="252"/>
      <c r="I27" s="252"/>
      <c r="J27" s="253"/>
      <c r="K27" s="463" t="str">
        <f>IF(C32="Yes","*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IF(V28=0,"",CHAR(10)&amp;CHAR(10)&amp;"* There "&amp;IF(V28=1,"is ","are ")&amp;V28&amp;" cell"&amp;IF(V28=1,"","s")&amp;" contributing to expected value which "&amp;IF(V28=1,"is","are")&amp;" too small to include calculations. In this table, cell"&amp;IF(V28=1,": ","s: ")&amp;SUBSTITUTE(V30,"; ","",V28)&amp;".")</f>
        <v/>
      </c>
    </row>
    <row r="28" spans="1:32" s="137" customFormat="1" ht="30.6" customHeight="1" x14ac:dyDescent="0.55000000000000004">
      <c r="A28" s="450"/>
      <c r="B28" s="320" t="s">
        <v>18</v>
      </c>
      <c r="C28" s="267" t="s">
        <v>6</v>
      </c>
      <c r="D28" s="268" t="s">
        <v>19</v>
      </c>
      <c r="E28" s="269" t="s">
        <v>20</v>
      </c>
      <c r="F28" s="280" t="s">
        <v>60</v>
      </c>
      <c r="G28" s="138"/>
      <c r="H28" s="138"/>
      <c r="I28" s="138"/>
      <c r="J28" s="138"/>
      <c r="K28" s="464"/>
      <c r="L28" s="136"/>
      <c r="M28" s="66" t="s">
        <v>6</v>
      </c>
      <c r="N28" s="13" t="str">
        <f t="shared" ref="N28:T28" si="1">IF(N40="","",INDEX($D28:$J28,1,MATCH(N40,$D40:$J40,0)))</f>
        <v/>
      </c>
      <c r="O28" s="14" t="str">
        <f t="shared" si="1"/>
        <v/>
      </c>
      <c r="P28" s="14" t="str">
        <f t="shared" si="1"/>
        <v/>
      </c>
      <c r="Q28" s="14" t="str">
        <f t="shared" si="1"/>
        <v/>
      </c>
      <c r="R28" s="14" t="str">
        <f t="shared" si="1"/>
        <v/>
      </c>
      <c r="S28" s="14" t="str">
        <f t="shared" si="1"/>
        <v/>
      </c>
      <c r="T28" s="15" t="str">
        <f t="shared" si="1"/>
        <v/>
      </c>
      <c r="U28" s="12"/>
      <c r="V28" s="27">
        <f>(COUNTIFS(Z30:AF30,"&lt;"&amp;5)-COUNTIFS(Z30:AF30,"&lt;"&amp;5,Z28:AF28,""))+(COUNTIFS(Z31:AF31,"&lt;"&amp;5)-COUNTIFS(Z31:AF31,"&lt;"&amp;5,Z28:AF28,""))</f>
        <v>0</v>
      </c>
      <c r="W28" s="12"/>
      <c r="X28" s="19" t="str">
        <f>B40</f>
        <v>RESPONDENT LANGUAGE</v>
      </c>
      <c r="Y28" s="67" t="s">
        <v>6</v>
      </c>
      <c r="Z28" s="22" t="str">
        <f>N28</f>
        <v/>
      </c>
      <c r="AA28" s="23" t="str">
        <f t="shared" ref="AA28:AF28" si="2">O28</f>
        <v/>
      </c>
      <c r="AB28" s="23" t="str">
        <f t="shared" si="2"/>
        <v/>
      </c>
      <c r="AC28" s="23" t="str">
        <f t="shared" si="2"/>
        <v/>
      </c>
      <c r="AD28" s="23" t="str">
        <f t="shared" si="2"/>
        <v/>
      </c>
      <c r="AE28" s="23" t="str">
        <f t="shared" si="2"/>
        <v/>
      </c>
      <c r="AF28" s="20" t="str">
        <f t="shared" si="2"/>
        <v/>
      </c>
    </row>
    <row r="29" spans="1:32" ht="30.6" customHeight="1" x14ac:dyDescent="0.55000000000000004">
      <c r="A29" s="450"/>
      <c r="B29" s="104" t="s">
        <v>130</v>
      </c>
      <c r="C29" s="68">
        <f>SUM(D29:J29)</f>
        <v>0</v>
      </c>
      <c r="D29" s="202" t="str">
        <f>IF(OR(D22="",D22&lt;0),"",D22)</f>
        <v/>
      </c>
      <c r="E29" s="203" t="str">
        <f>IF(OR(E22="",E22&lt;0),"",E22)</f>
        <v/>
      </c>
      <c r="F29" s="204" t="str">
        <f>IF(OR(F22="",F22&lt;0),"",F22)</f>
        <v/>
      </c>
      <c r="K29" s="464"/>
      <c r="M29" s="69">
        <f>SUM(N29:T29)</f>
        <v>0</v>
      </c>
      <c r="N29" s="70" t="str">
        <f t="shared" ref="N29:T29" si="3">IF(N40="","",INDEX($D29:$J29,1,MATCH(N40,$D40:$J40,0)))</f>
        <v/>
      </c>
      <c r="O29" s="71" t="str">
        <f t="shared" si="3"/>
        <v/>
      </c>
      <c r="P29" s="71" t="str">
        <f t="shared" si="3"/>
        <v/>
      </c>
      <c r="Q29" s="71" t="str">
        <f t="shared" si="3"/>
        <v/>
      </c>
      <c r="R29" s="71" t="str">
        <f t="shared" si="3"/>
        <v/>
      </c>
      <c r="S29" s="71" t="str">
        <f t="shared" si="3"/>
        <v/>
      </c>
      <c r="T29" s="72" t="str">
        <f t="shared" si="3"/>
        <v/>
      </c>
      <c r="V29" s="26"/>
      <c r="X29" s="73" t="s">
        <v>36</v>
      </c>
      <c r="Y29" s="74">
        <f t="shared" ref="Y29:AF29" si="4">SUM(M29:M30)</f>
        <v>0</v>
      </c>
      <c r="Z29" s="75">
        <f t="shared" si="4"/>
        <v>0</v>
      </c>
      <c r="AA29" s="76">
        <f t="shared" si="4"/>
        <v>0</v>
      </c>
      <c r="AB29" s="76">
        <f t="shared" si="4"/>
        <v>0</v>
      </c>
      <c r="AC29" s="76">
        <f t="shared" si="4"/>
        <v>0</v>
      </c>
      <c r="AD29" s="76">
        <f t="shared" si="4"/>
        <v>0</v>
      </c>
      <c r="AE29" s="76">
        <f t="shared" si="4"/>
        <v>0</v>
      </c>
      <c r="AF29" s="77">
        <f t="shared" si="4"/>
        <v>0</v>
      </c>
    </row>
    <row r="30" spans="1:32" ht="30.6" customHeight="1" x14ac:dyDescent="0.55000000000000004">
      <c r="A30" s="450"/>
      <c r="B30" s="105" t="s">
        <v>7</v>
      </c>
      <c r="C30" s="57">
        <f>SUM(D30:J30)</f>
        <v>0</v>
      </c>
      <c r="D30" s="205" t="str">
        <f>IF(OR(D24="",D24&lt;0),"",D24)</f>
        <v/>
      </c>
      <c r="E30" s="206" t="str">
        <f>IF(OR(E24="",E24&lt;0),"",E24)</f>
        <v/>
      </c>
      <c r="F30" s="207" t="str">
        <f>IF(OR(F24="",F24&lt;0),"",F24)</f>
        <v/>
      </c>
      <c r="K30" s="464"/>
      <c r="M30" s="78">
        <f>SUM(N30:T30)</f>
        <v>0</v>
      </c>
      <c r="N30" s="79" t="str">
        <f t="shared" ref="N30:T30" si="5">IF(N40="","",INDEX($D30:$J30,1,MATCH(N40,$D40:$J40,0)))</f>
        <v/>
      </c>
      <c r="O30" s="80" t="str">
        <f t="shared" si="5"/>
        <v/>
      </c>
      <c r="P30" s="80" t="str">
        <f t="shared" si="5"/>
        <v/>
      </c>
      <c r="Q30" s="80" t="str">
        <f t="shared" si="5"/>
        <v/>
      </c>
      <c r="R30" s="80" t="str">
        <f t="shared" si="5"/>
        <v/>
      </c>
      <c r="S30" s="80" t="str">
        <f t="shared" si="5"/>
        <v/>
      </c>
      <c r="T30" s="81" t="str">
        <f t="shared" si="5"/>
        <v/>
      </c>
      <c r="V30" s="458" t="str">
        <f>IF(AND(Z30&lt;5,Z28&lt;&gt;""),SUBSTITUTE(ADDRESS(ROWS($1:29),MATCH(Z28,$A28:$J28,0)),"$","")&amp;"; ","")&amp;
IF(AND(AA30&lt;5,AA28&lt;&gt;""),SUBSTITUTE(ADDRESS(ROWS($1:29),MATCH(AA28,$A28:$J28,0)),"$","")&amp;"; ","")&amp;
IF(AND(AB30&lt;5,AB28&lt;&gt;""),SUBSTITUTE(ADDRESS(ROWS($1:29),MATCH(AB28,$A28:$J28,0)),"$","")&amp;"; ","")&amp;
IF(AND(AC30&lt;5,AC28&lt;&gt;""),SUBSTITUTE(ADDRESS(ROWS($1:29),MATCH(AC28,$A28:$J28,0)),"$","")&amp;"; ","")&amp;
IF(AND(AD30&lt;5,AD28&lt;&gt;""),SUBSTITUTE(ADDRESS(ROWS($1:29),MATCH(AD28,$A28:$J28,0)),"$","")&amp;"; ","")&amp;
IF(AND(AE30&lt;5,AE28&lt;&gt;""),SUBSTITUTE(ADDRESS(ROWS($1:29),MATCH(AE28,$A28:$J28,0)),"$","")&amp;"; ","")&amp;
IF(AND(AF30&lt;5,AF28&lt;&gt;""),SUBSTITUTE(ADDRESS(ROWS($1:29),MATCH(AF28,$A28:$J28,0)),"$","")&amp;"; ","")&amp;
IF(AND(Z31&lt;5,Z28&lt;&gt;""),SUBSTITUTE(ADDRESS(ROWS($1:30),MATCH(Z28,$A28:$J28,0)),"$","")&amp;"; ","")&amp;
IF(AND(AA31&lt;5,AA28&lt;&gt;""),SUBSTITUTE(ADDRESS(ROWS($1:30),MATCH(AA28,$A28:$J28,0)),"$","")&amp;"; ","")&amp;
IF(AND(AB31&lt;5,AB28&lt;&gt;""),SUBSTITUTE(ADDRESS(ROWS($1:30),MATCH(AB28,$A28:$J28,0)),"$","")&amp;"; ","")&amp;
IF(AND(AC31&lt;5,AC28&lt;&gt;""),SUBSTITUTE(ADDRESS(ROWS($1:30),MATCH(AC28,$A28:$J28,0)),"$","")&amp;"; ","")&amp;
IF(AND(AD31&lt;5,AD28&lt;&gt;""),SUBSTITUTE(ADDRESS(ROWS($1:30),MATCH(AD28,$A28:$J28,0)),"$","")&amp;"; ","")&amp;
IF(AND(AE31&lt;5,AE28&lt;&gt;""),SUBSTITUTE(ADDRESS(ROWS($1:30),MATCH(AE28,$A28:$J28,0)),"$","")&amp;"; ","")&amp;
IF(AND(AF31&lt;5,AF28&lt;&gt;""),SUBSTITUTE(ADDRESS(ROWS($1:30),MATCH(AF28,$A28:$J28,0)),"$","")&amp;"; ","")</f>
        <v/>
      </c>
      <c r="Y30" s="82" t="s">
        <v>37</v>
      </c>
      <c r="Z30" s="83" t="str">
        <f t="shared" ref="Z30:AF30" si="6">IFERROR(Z29*$M29/$Y29,"")</f>
        <v/>
      </c>
      <c r="AA30" s="84" t="str">
        <f t="shared" si="6"/>
        <v/>
      </c>
      <c r="AB30" s="84" t="str">
        <f t="shared" si="6"/>
        <v/>
      </c>
      <c r="AC30" s="84" t="str">
        <f t="shared" si="6"/>
        <v/>
      </c>
      <c r="AD30" s="84" t="str">
        <f t="shared" si="6"/>
        <v/>
      </c>
      <c r="AE30" s="84" t="str">
        <f t="shared" si="6"/>
        <v/>
      </c>
      <c r="AF30" s="85" t="str">
        <f t="shared" si="6"/>
        <v/>
      </c>
    </row>
    <row r="31" spans="1:32" ht="30.6" customHeight="1" thickBot="1" x14ac:dyDescent="0.6">
      <c r="A31" s="450"/>
      <c r="B31" s="106" t="s">
        <v>131</v>
      </c>
      <c r="C31" s="58" t="str">
        <f>IF(OR(C29="",C29&lt;=0),"-",C30/C29)</f>
        <v>-</v>
      </c>
      <c r="D31" s="108" t="str">
        <f t="shared" ref="D31:F31" si="7">IF(OR(D29="",D29&lt;=0),"-",D30/D29)</f>
        <v>-</v>
      </c>
      <c r="E31" s="109" t="str">
        <f t="shared" si="7"/>
        <v>-</v>
      </c>
      <c r="F31" s="150" t="str">
        <f t="shared" si="7"/>
        <v>-</v>
      </c>
      <c r="K31" s="464"/>
      <c r="M31" s="43" t="s">
        <v>43</v>
      </c>
      <c r="N31" s="86" t="str">
        <f t="shared" ref="N31:T32" si="8">IFERROR(N29/$M29,"")</f>
        <v/>
      </c>
      <c r="O31" s="87" t="str">
        <f t="shared" si="8"/>
        <v/>
      </c>
      <c r="P31" s="87" t="str">
        <f t="shared" si="8"/>
        <v/>
      </c>
      <c r="Q31" s="87" t="str">
        <f t="shared" si="8"/>
        <v/>
      </c>
      <c r="R31" s="87" t="str">
        <f t="shared" si="8"/>
        <v/>
      </c>
      <c r="S31" s="87" t="str">
        <f t="shared" si="8"/>
        <v/>
      </c>
      <c r="T31" s="88" t="str">
        <f t="shared" si="8"/>
        <v/>
      </c>
      <c r="U31" s="89"/>
      <c r="V31" s="459"/>
      <c r="W31" s="89"/>
      <c r="X31" s="139" t="str">
        <f>IFERROR(CHOOSE(MAX(N40:T40),"need more data","CHISQ.TEST(L21:M22, X22:Y23)","CHISQ.TEST(L21:N22, X22:Z23)","CHISQ.TEST(L21:O22, X22:AA23)","CHISQ.TEST(L21:P22, X22:AB23)","CHISQ.TEST(L21:Q22, X22:AC23)","CHISQ.TEST(L21:R22, X22:AD23)"),"")</f>
        <v/>
      </c>
      <c r="Y31" s="90" t="s">
        <v>38</v>
      </c>
      <c r="Z31" s="91" t="str">
        <f t="shared" ref="Z31:AF31" si="9">IFERROR(Z29*$M30/$Y29,"")</f>
        <v/>
      </c>
      <c r="AA31" s="92" t="str">
        <f t="shared" si="9"/>
        <v/>
      </c>
      <c r="AB31" s="92" t="str">
        <f t="shared" si="9"/>
        <v/>
      </c>
      <c r="AC31" s="92" t="str">
        <f t="shared" si="9"/>
        <v/>
      </c>
      <c r="AD31" s="92" t="str">
        <f t="shared" si="9"/>
        <v/>
      </c>
      <c r="AE31" s="92" t="str">
        <f t="shared" si="9"/>
        <v/>
      </c>
      <c r="AF31" s="93" t="str">
        <f t="shared" si="9"/>
        <v/>
      </c>
    </row>
    <row r="32" spans="1:32" ht="30.6" customHeight="1" thickBot="1" x14ac:dyDescent="0.6">
      <c r="A32" s="450"/>
      <c r="B32" s="274" t="s">
        <v>132</v>
      </c>
      <c r="C32" s="275" t="str">
        <f>IF(X33="need more data","Need more data",IF(X33="","",IF(X33&lt;=$Y$1, "No", "Yes")))</f>
        <v/>
      </c>
      <c r="D32" s="276" t="str">
        <f>IFERROR(IF(MIN(_xlfn.MINIFS($Z30:$AF30,$Z28:$AF28,D28),_xlfn.MINIFS($Z31:$AF31,$Z28:$AF28,D28))&lt;5,"-",IF(INDEX($Z33:$AF33,1,MATCH(D28,$Z28:$AF28,0))&lt;=$Y$1, "No", "Yes")),"")</f>
        <v>-</v>
      </c>
      <c r="E32" s="277" t="str">
        <f>IFERROR(IF(MIN(_xlfn.MINIFS($Z30:$AF30,$Z28:$AF28,E28),_xlfn.MINIFS($Z31:$AF31,$Z28:$AF28,E28))&lt;5,"-",IF(INDEX($Z33:$AF33,1,MATCH(E28,$Z28:$AF28,0))&lt;=$Y$1, "No", "Yes")),"")</f>
        <v>-</v>
      </c>
      <c r="F32" s="281" t="str">
        <f>IFERROR(IF(MIN(_xlfn.MINIFS($Z30:$AF30,$Z28:$AF28,F28),_xlfn.MINIFS($Z31:$AF31,$Z28:$AF28,F28))&lt;5,"-",IF(INDEX($Z33:$AF33,1,MATCH(F28,$Z28:$AF28,0))&lt;=$Y$1, "No", "Yes")),"")</f>
        <v>-</v>
      </c>
      <c r="K32" s="465"/>
      <c r="M32" s="44" t="s">
        <v>44</v>
      </c>
      <c r="N32" s="95" t="str">
        <f t="shared" si="8"/>
        <v/>
      </c>
      <c r="O32" s="96" t="str">
        <f t="shared" si="8"/>
        <v/>
      </c>
      <c r="P32" s="96" t="str">
        <f t="shared" si="8"/>
        <v/>
      </c>
      <c r="Q32" s="96" t="str">
        <f t="shared" si="8"/>
        <v/>
      </c>
      <c r="R32" s="96" t="str">
        <f t="shared" si="8"/>
        <v/>
      </c>
      <c r="S32" s="96" t="str">
        <f t="shared" si="8"/>
        <v/>
      </c>
      <c r="T32" s="97" t="str">
        <f t="shared" si="8"/>
        <v/>
      </c>
      <c r="U32" s="98"/>
      <c r="V32" s="26"/>
      <c r="W32" s="89"/>
      <c r="X32" s="21" t="s">
        <v>29</v>
      </c>
      <c r="Y32" s="82" t="s">
        <v>39</v>
      </c>
      <c r="Z32" s="99" t="str">
        <f t="shared" ref="Z32:AF32" si="10">IFERROR((N32-N31)/SQRT(N31*(1-N31)/$M30),"")</f>
        <v/>
      </c>
      <c r="AA32" s="100" t="str">
        <f t="shared" si="10"/>
        <v/>
      </c>
      <c r="AB32" s="100" t="str">
        <f t="shared" si="10"/>
        <v/>
      </c>
      <c r="AC32" s="100" t="str">
        <f t="shared" si="10"/>
        <v/>
      </c>
      <c r="AD32" s="100" t="str">
        <f t="shared" si="10"/>
        <v/>
      </c>
      <c r="AE32" s="100" t="str">
        <f t="shared" si="10"/>
        <v/>
      </c>
      <c r="AF32" s="101" t="str">
        <f t="shared" si="10"/>
        <v/>
      </c>
    </row>
    <row r="33" spans="1:32" ht="14.7" thickBot="1" x14ac:dyDescent="0.6">
      <c r="A33" s="450"/>
      <c r="B33" s="438"/>
      <c r="C33" s="438"/>
      <c r="D33" s="438"/>
      <c r="E33" s="438"/>
      <c r="F33" s="438"/>
      <c r="G33" s="438"/>
      <c r="H33" s="438"/>
      <c r="I33" s="438"/>
      <c r="J33" s="438"/>
      <c r="K33" s="137"/>
      <c r="L33" s="200"/>
      <c r="M33" s="139"/>
      <c r="X33" s="102" t="str">
        <f>IFERROR(CHOOSE(MAX(N40:T40),"need more data",_xlfn.CHISQ.TEST(N29:O30, Z30:AA31),_xlfn.CHISQ.TEST(N29:P30, Z30:AB31),_xlfn.CHISQ.TEST(N29:Q30, Z30:AC31),_xlfn.CHISQ.TEST(N29:R30, Z30:AD31),_xlfn.CHISQ.TEST(N29:S30, Z30:AE31),_xlfn.CHISQ.TEST(N29:T30, Z30:AF31)),"")</f>
        <v/>
      </c>
      <c r="Y33" s="103" t="s">
        <v>40</v>
      </c>
      <c r="Z33" s="91" t="str">
        <f>IF(ISNUMBER(Z32),2*NORMSDIST(-ABS(Z32)),"")</f>
        <v/>
      </c>
      <c r="AA33" s="92" t="str">
        <f t="shared" ref="AA33:AF33" si="11">IF(ISNUMBER(AA32),2*NORMSDIST(-ABS(AA32)),"")</f>
        <v/>
      </c>
      <c r="AB33" s="92" t="str">
        <f t="shared" si="11"/>
        <v/>
      </c>
      <c r="AC33" s="92" t="str">
        <f t="shared" si="11"/>
        <v/>
      </c>
      <c r="AD33" s="92" t="str">
        <f t="shared" si="11"/>
        <v/>
      </c>
      <c r="AE33" s="92" t="str">
        <f t="shared" si="11"/>
        <v/>
      </c>
      <c r="AF33" s="93" t="str">
        <f t="shared" si="11"/>
        <v/>
      </c>
    </row>
    <row r="34" spans="1:32" ht="15.9" thickBot="1" x14ac:dyDescent="0.6">
      <c r="A34" s="450"/>
      <c r="B34" s="251" t="s">
        <v>89</v>
      </c>
      <c r="C34" s="252"/>
      <c r="D34" s="252"/>
      <c r="E34" s="252"/>
      <c r="F34" s="252"/>
      <c r="G34" s="252"/>
      <c r="H34" s="252"/>
      <c r="I34" s="252"/>
      <c r="J34" s="253"/>
      <c r="K34" s="463" t="str">
        <f>IF(C39="Yes","*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IF(V36=0,"",CHAR(10)&amp;CHAR(10)&amp;"* There "&amp;IF(V36=1,"is ","are ")&amp;V36&amp;" cell"&amp;IF(V36=1,"","s")&amp;" contributing to expected value which "&amp;IF(V36=1,"is","are")&amp;" too small to include calculations. In this table, cell"&amp;IF(V36=1,": ","s: ")&amp;SUBSTITUTE(V37,"; ","",V36)&amp;".")</f>
        <v/>
      </c>
      <c r="M34" s="139"/>
      <c r="X34" s="120"/>
      <c r="Y34" s="121"/>
      <c r="Z34" s="122"/>
      <c r="AA34" s="123"/>
      <c r="AB34" s="123"/>
      <c r="AC34" s="123"/>
      <c r="AD34" s="123"/>
      <c r="AE34" s="123"/>
      <c r="AF34" s="77"/>
    </row>
    <row r="35" spans="1:32" ht="28.8" x14ac:dyDescent="0.55000000000000004">
      <c r="A35" s="450"/>
      <c r="B35" s="320" t="s">
        <v>18</v>
      </c>
      <c r="C35" s="267" t="s">
        <v>6</v>
      </c>
      <c r="D35" s="268" t="s">
        <v>19</v>
      </c>
      <c r="E35" s="269" t="s">
        <v>20</v>
      </c>
      <c r="F35" s="280" t="s">
        <v>60</v>
      </c>
      <c r="K35" s="464"/>
      <c r="M35" s="139"/>
      <c r="X35" s="120"/>
      <c r="Y35" s="121"/>
      <c r="Z35" s="122"/>
      <c r="AA35" s="123"/>
      <c r="AB35" s="123"/>
      <c r="AC35" s="123"/>
      <c r="AD35" s="123"/>
      <c r="AE35" s="123"/>
      <c r="AF35" s="77"/>
    </row>
    <row r="36" spans="1:32" ht="30.6" customHeight="1" x14ac:dyDescent="0.55000000000000004">
      <c r="A36" s="450"/>
      <c r="B36" s="104" t="s">
        <v>78</v>
      </c>
      <c r="C36" s="68">
        <f>SUM(D36:J36)</f>
        <v>0</v>
      </c>
      <c r="D36" s="202" t="str">
        <f>IF(OR(D23="",D23&lt;0),"",D23)</f>
        <v/>
      </c>
      <c r="E36" s="203" t="str">
        <f>IF(OR(E23="",E23&lt;0),"",E23)</f>
        <v/>
      </c>
      <c r="F36" s="204" t="str">
        <f>IF(OR(F23="",F23&lt;0),"",F23)</f>
        <v/>
      </c>
      <c r="K36" s="464"/>
      <c r="M36" s="69">
        <f>SUM(N36:T36)</f>
        <v>0</v>
      </c>
      <c r="N36" s="70" t="str">
        <f t="shared" ref="N36:T36" si="12">IF(N40="","",INDEX($D36:$J36,1,MATCH(N40,$D40:$J40,0)))</f>
        <v/>
      </c>
      <c r="O36" s="71" t="str">
        <f t="shared" si="12"/>
        <v/>
      </c>
      <c r="P36" s="71" t="str">
        <f t="shared" si="12"/>
        <v/>
      </c>
      <c r="Q36" s="71" t="str">
        <f t="shared" si="12"/>
        <v/>
      </c>
      <c r="R36" s="71" t="str">
        <f t="shared" si="12"/>
        <v/>
      </c>
      <c r="S36" s="71" t="str">
        <f t="shared" si="12"/>
        <v/>
      </c>
      <c r="T36" s="72" t="str">
        <f t="shared" si="12"/>
        <v/>
      </c>
      <c r="V36" s="27">
        <f>(COUNTIFS(Z37:AF37,"&lt;"&amp;5)-COUNTIFS(Z37:AF37,"&lt;"&amp;5,Z28:AF28,""))+(COUNTIFS(Z38:AF38,"&lt;"&amp;5)-COUNTIFS(Z38:AF38,"&lt;"&amp;5,Z28:AF28,""))</f>
        <v>0</v>
      </c>
      <c r="X36" s="73" t="s">
        <v>36</v>
      </c>
      <c r="Y36" s="74">
        <f>SUM(M36:M37)</f>
        <v>0</v>
      </c>
      <c r="Z36" s="75">
        <f>SUM(N36:N37)</f>
        <v>0</v>
      </c>
      <c r="AA36" s="76">
        <f>SUM(O36:O37)</f>
        <v>0</v>
      </c>
      <c r="AB36" s="76">
        <f t="shared" ref="AB36:AF36" si="13">SUM(P36:P37)</f>
        <v>0</v>
      </c>
      <c r="AC36" s="76">
        <f t="shared" si="13"/>
        <v>0</v>
      </c>
      <c r="AD36" s="76">
        <f t="shared" si="13"/>
        <v>0</v>
      </c>
      <c r="AE36" s="76">
        <f t="shared" si="13"/>
        <v>0</v>
      </c>
      <c r="AF36" s="77">
        <f t="shared" si="13"/>
        <v>0</v>
      </c>
    </row>
    <row r="37" spans="1:32" ht="30.6" customHeight="1" x14ac:dyDescent="0.55000000000000004">
      <c r="A37" s="450"/>
      <c r="B37" s="105" t="s">
        <v>7</v>
      </c>
      <c r="C37" s="57">
        <f>C30</f>
        <v>0</v>
      </c>
      <c r="D37" s="205" t="str">
        <f t="shared" ref="D37:F37" si="14">D30</f>
        <v/>
      </c>
      <c r="E37" s="206" t="str">
        <f t="shared" si="14"/>
        <v/>
      </c>
      <c r="F37" s="207" t="str">
        <f t="shared" si="14"/>
        <v/>
      </c>
      <c r="K37" s="464"/>
      <c r="M37" s="78">
        <f>SUM(N37:T37)</f>
        <v>0</v>
      </c>
      <c r="N37" s="79" t="str">
        <f t="shared" ref="N37:T37" si="15">IF(N40="","",INDEX($D37:$J37,1,MATCH(N40,$D40:$J40,0)))</f>
        <v/>
      </c>
      <c r="O37" s="80" t="str">
        <f t="shared" si="15"/>
        <v/>
      </c>
      <c r="P37" s="80" t="str">
        <f t="shared" si="15"/>
        <v/>
      </c>
      <c r="Q37" s="80" t="str">
        <f t="shared" si="15"/>
        <v/>
      </c>
      <c r="R37" s="80" t="str">
        <f t="shared" si="15"/>
        <v/>
      </c>
      <c r="S37" s="80" t="str">
        <f t="shared" si="15"/>
        <v/>
      </c>
      <c r="T37" s="81" t="str">
        <f t="shared" si="15"/>
        <v/>
      </c>
      <c r="V37" s="458" t="str">
        <f>IF(AND(Z37&lt;5,Z28&lt;&gt;""),SUBSTITUTE(ADDRESS(ROWS($1:36),MATCH(Z28,$A28:$J28,0)),"$","")&amp;"; ","")&amp;
IF(AND(AA37&lt;5,AA28&lt;&gt;""),SUBSTITUTE(ADDRESS(ROWS($1:36),MATCH(AA28,$A28:$J28,0)),"$","")&amp;"; ","")&amp;
IF(AND(AB37&lt;5,AB28&lt;&gt;""),SUBSTITUTE(ADDRESS(ROWS($1:36),MATCH(AB28,$A28:$J28,0)),"$","")&amp;"; ","")&amp;
IF(AND(AC37&lt;5,AC28&lt;&gt;""),SUBSTITUTE(ADDRESS(ROWS($1:36),MATCH(AC28,$A28:$J28,0)),"$","")&amp;"; ","")&amp;
IF(AND(AD37&lt;5,AD28&lt;&gt;""),SUBSTITUTE(ADDRESS(ROWS($1:36),MATCH(AD28,$A28:$J28,0)),"$","")&amp;"; ","")&amp;
IF(AND(AE37&lt;5,AE28&lt;&gt;""),SUBSTITUTE(ADDRESS(ROWS($1:36),MATCH(AE28,$A28:$J28,0)),"$","")&amp;"; ","")&amp;
IF(AND(AF37&lt;5,AF28&lt;&gt;""),SUBSTITUTE(ADDRESS(ROWS($1:36),MATCH(AF28,$A28:$J28,0)),"$","")&amp;"; ","")&amp;
IF(AND(Z38&lt;5,Z28&lt;&gt;""),SUBSTITUTE(ADDRESS(ROWS($1:37),MATCH(Z28,$A28:$J28,0)),"$","")&amp;"; ","")&amp;
IF(AND(AA38&lt;5,AA28&lt;&gt;""),SUBSTITUTE(ADDRESS(ROWS($1:37),MATCH(AA28,$A28:$J28,0)),"$","")&amp;"; ","")&amp;
IF(AND(AB38&lt;5,AB28&lt;&gt;""),SUBSTITUTE(ADDRESS(ROWS($1:37),MATCH(AB28,$A28:$J28,0)),"$","")&amp;"; ","")&amp;
IF(AND(AC38&lt;5,AC28&lt;&gt;""),SUBSTITUTE(ADDRESS(ROWS($1:37),MATCH(AC28,$A28:$J28,0)),"$","")&amp;"; ","")&amp;
IF(AND(AD38&lt;5,AD28&lt;&gt;""),SUBSTITUTE(ADDRESS(ROWS($1:37),MATCH(AD28,$A28:$J28,0)),"$","")&amp;"; ","")&amp;
IF(AND(AE38&lt;5,AE28&lt;&gt;""),SUBSTITUTE(ADDRESS(ROWS($1:37),MATCH(AE28,$A28:$J28,0)),"$","")&amp;"; ","")&amp;
IF(AND(AF38&lt;5,AF28&lt;&gt;""),SUBSTITUTE(ADDRESS(ROWS($1:37),MATCH(AF28,$A28:$J28,0)),"$","")&amp;"; ","")</f>
        <v/>
      </c>
      <c r="Y37" s="82" t="s">
        <v>37</v>
      </c>
      <c r="Z37" s="83" t="str">
        <f t="shared" ref="Z37:AF37" si="16">IFERROR(Z36*$M36/$Y36,"")</f>
        <v/>
      </c>
      <c r="AA37" s="84" t="str">
        <f t="shared" si="16"/>
        <v/>
      </c>
      <c r="AB37" s="84" t="str">
        <f t="shared" si="16"/>
        <v/>
      </c>
      <c r="AC37" s="84" t="str">
        <f t="shared" si="16"/>
        <v/>
      </c>
      <c r="AD37" s="84" t="str">
        <f t="shared" si="16"/>
        <v/>
      </c>
      <c r="AE37" s="84" t="str">
        <f t="shared" si="16"/>
        <v/>
      </c>
      <c r="AF37" s="85" t="str">
        <f t="shared" si="16"/>
        <v/>
      </c>
    </row>
    <row r="38" spans="1:32" ht="30.6" customHeight="1" thickBot="1" x14ac:dyDescent="0.6">
      <c r="A38" s="450"/>
      <c r="B38" s="106" t="s">
        <v>191</v>
      </c>
      <c r="C38" s="58" t="str">
        <f>IF(OR(C36="",C36&lt;=0),"-",C37/C36)</f>
        <v>-</v>
      </c>
      <c r="D38" s="59" t="str">
        <f>IF(OR(D36="",D36&lt;=0),"-",D37/D36)</f>
        <v>-</v>
      </c>
      <c r="E38" s="60" t="str">
        <f t="shared" ref="E38:F38" si="17">IF(OR(E36="",E36&lt;=0),"-",E37/E36)</f>
        <v>-</v>
      </c>
      <c r="F38" s="150" t="str">
        <f t="shared" si="17"/>
        <v>-</v>
      </c>
      <c r="K38" s="464"/>
      <c r="M38" s="43" t="s">
        <v>43</v>
      </c>
      <c r="N38" s="86" t="str">
        <f t="shared" ref="N38:T39" si="18">IFERROR(N36/$M36,"")</f>
        <v/>
      </c>
      <c r="O38" s="87" t="str">
        <f t="shared" si="18"/>
        <v/>
      </c>
      <c r="P38" s="87" t="str">
        <f t="shared" si="18"/>
        <v/>
      </c>
      <c r="Q38" s="87" t="str">
        <f t="shared" si="18"/>
        <v/>
      </c>
      <c r="R38" s="87" t="str">
        <f t="shared" si="18"/>
        <v/>
      </c>
      <c r="S38" s="87" t="str">
        <f t="shared" si="18"/>
        <v/>
      </c>
      <c r="T38" s="88" t="str">
        <f t="shared" si="18"/>
        <v/>
      </c>
      <c r="U38" s="89"/>
      <c r="V38" s="459"/>
      <c r="W38" s="89"/>
      <c r="X38" s="139" t="str">
        <f>IFERROR(CHOOSE(MAX(#REF!),"need more data","CHISQ.TEST(L21:M22, X22:Y23)","CHISQ.TEST(L21:N22, X22:Z23)","CHISQ.TEST(L21:O22, X22:AA23)","CHISQ.TEST(L21:P22, X22:AB23)","CHISQ.TEST(L21:Q22, X22:AC23)","CHISQ.TEST(L21:R22, X22:AD23)"),"")</f>
        <v/>
      </c>
      <c r="Y38" s="90" t="s">
        <v>38</v>
      </c>
      <c r="Z38" s="91" t="str">
        <f t="shared" ref="Z38:AF38" si="19">IFERROR(Z36*$M37/$Y36,"")</f>
        <v/>
      </c>
      <c r="AA38" s="92" t="str">
        <f t="shared" si="19"/>
        <v/>
      </c>
      <c r="AB38" s="92" t="str">
        <f t="shared" si="19"/>
        <v/>
      </c>
      <c r="AC38" s="92" t="str">
        <f t="shared" si="19"/>
        <v/>
      </c>
      <c r="AD38" s="92" t="str">
        <f t="shared" si="19"/>
        <v/>
      </c>
      <c r="AE38" s="92" t="str">
        <f t="shared" si="19"/>
        <v/>
      </c>
      <c r="AF38" s="93" t="str">
        <f t="shared" si="19"/>
        <v/>
      </c>
    </row>
    <row r="39" spans="1:32" ht="30.6" customHeight="1" thickBot="1" x14ac:dyDescent="0.6">
      <c r="A39" s="451"/>
      <c r="B39" s="274" t="s">
        <v>80</v>
      </c>
      <c r="C39" s="275" t="str">
        <f>IF(X40="need more data","Need more data",IF(X40="","",IF(X40&lt;=$Y$1, "No", "Yes")))</f>
        <v/>
      </c>
      <c r="D39" s="276" t="str">
        <f>IFERROR(IF(MIN(_xlfn.MINIFS($Z37:$AF37,$Z28:$AF28,D28),_xlfn.MINIFS($Z38:$AF38,$Z28:$AF28,D28))&lt;5,"-",IF(INDEX($Z40:$AF40,1,MATCH(D28,$Z28:$AF28,0))&lt;=$Y$1, "No", "Yes")),"")</f>
        <v>-</v>
      </c>
      <c r="E39" s="277" t="str">
        <f>IFERROR(IF(MIN(_xlfn.MINIFS($Z37:$AF37,$Z28:$AF28,E28),_xlfn.MINIFS($Z38:$AF38,$Z28:$AF28,E28))&lt;5,"-",IF(INDEX($Z40:$AF40,1,MATCH(E28,$Z28:$AF28,0))&lt;=$Y$1, "No", "Yes")),"")</f>
        <v>-</v>
      </c>
      <c r="F39" s="281" t="str">
        <f>IFERROR(IF(MIN(_xlfn.MINIFS($Z37:$AF37,$Z28:$AF28,F28),_xlfn.MINIFS($Z38:$AF38,$Z28:$AF28,F28))&lt;5,"-",IF(INDEX($Z40:$AF40,1,MATCH(F28,$Z28:$AF28,0))&lt;=$Y$1, "No", "Yes")),"")</f>
        <v>-</v>
      </c>
      <c r="K39" s="465"/>
      <c r="M39" s="44" t="s">
        <v>44</v>
      </c>
      <c r="N39" s="95" t="str">
        <f t="shared" si="18"/>
        <v/>
      </c>
      <c r="O39" s="96" t="str">
        <f t="shared" si="18"/>
        <v/>
      </c>
      <c r="P39" s="96" t="str">
        <f t="shared" si="18"/>
        <v/>
      </c>
      <c r="Q39" s="96" t="str">
        <f t="shared" si="18"/>
        <v/>
      </c>
      <c r="R39" s="96" t="str">
        <f t="shared" si="18"/>
        <v/>
      </c>
      <c r="S39" s="96" t="str">
        <f t="shared" si="18"/>
        <v/>
      </c>
      <c r="T39" s="97" t="str">
        <f t="shared" si="18"/>
        <v/>
      </c>
      <c r="U39" s="98"/>
      <c r="V39" s="26"/>
      <c r="W39" s="89"/>
      <c r="X39" s="21" t="s">
        <v>29</v>
      </c>
      <c r="Y39" s="82" t="s">
        <v>39</v>
      </c>
      <c r="Z39" s="99" t="str">
        <f t="shared" ref="Z39:AF39" si="20">IFERROR((N39-N38)/SQRT(N38*(1-N38)/$M37),"")</f>
        <v/>
      </c>
      <c r="AA39" s="100" t="str">
        <f t="shared" si="20"/>
        <v/>
      </c>
      <c r="AB39" s="100" t="str">
        <f t="shared" si="20"/>
        <v/>
      </c>
      <c r="AC39" s="100" t="str">
        <f t="shared" si="20"/>
        <v/>
      </c>
      <c r="AD39" s="100" t="str">
        <f t="shared" si="20"/>
        <v/>
      </c>
      <c r="AE39" s="100" t="str">
        <f t="shared" si="20"/>
        <v/>
      </c>
      <c r="AF39" s="101" t="str">
        <f t="shared" si="20"/>
        <v/>
      </c>
    </row>
    <row r="40" spans="1:32" s="259" customFormat="1" ht="15.6" hidden="1" x14ac:dyDescent="0.55000000000000004">
      <c r="A40" s="287"/>
      <c r="B40" s="254" t="s">
        <v>18</v>
      </c>
      <c r="C40" s="255"/>
      <c r="D40" s="256" t="str">
        <f>IF(SUM(D29:D30)&lt;=0,"",MAX($C40:C40)+1)</f>
        <v/>
      </c>
      <c r="E40" s="256" t="str">
        <f>IF(SUM(E29:E30)&lt;=0,"",MAX($C40:D40)+1)</f>
        <v/>
      </c>
      <c r="F40" s="256" t="str">
        <f>IF(SUM(F29:F30)&lt;=0,"",MAX($C40:E40)+1)</f>
        <v/>
      </c>
      <c r="G40" s="256" t="str">
        <f>IF(SUM(G29:G30)&lt;=0,"",MAX($C40:F40)+1)</f>
        <v/>
      </c>
      <c r="H40" s="256" t="str">
        <f>IF(SUM(H29:H30)&lt;=0,"",MAX($C40:G40)+1)</f>
        <v/>
      </c>
      <c r="I40" s="256" t="str">
        <f>IF(SUM(I29:I30)&lt;=0,"",MAX($C40:H40)+1)</f>
        <v/>
      </c>
      <c r="J40" s="435" t="str">
        <f>IF(SUM(J29:J30)&lt;=0,"",MAX($C40:I40)+1)</f>
        <v/>
      </c>
      <c r="L40" s="258"/>
      <c r="M40" s="260" t="str">
        <f>B40</f>
        <v>RESPONDENT LANGUAGE</v>
      </c>
      <c r="N40" s="261" t="str">
        <f>IF(MIN($D40:$J40)&lt;=0,"",MIN($D40:$J40))</f>
        <v/>
      </c>
      <c r="O40" s="262" t="str">
        <f t="shared" ref="O40:T40" si="21">IFERROR(IF(N40=MAX($D40:$J40),"",N40+1),"")</f>
        <v/>
      </c>
      <c r="P40" s="262" t="str">
        <f t="shared" si="21"/>
        <v/>
      </c>
      <c r="Q40" s="262" t="str">
        <f t="shared" si="21"/>
        <v/>
      </c>
      <c r="R40" s="262" t="str">
        <f t="shared" si="21"/>
        <v/>
      </c>
      <c r="S40" s="262" t="str">
        <f t="shared" si="21"/>
        <v/>
      </c>
      <c r="T40" s="263" t="str">
        <f t="shared" si="21"/>
        <v/>
      </c>
      <c r="U40" s="264"/>
      <c r="V40" s="264"/>
      <c r="W40" s="264"/>
      <c r="X40" s="102" t="str">
        <f>IFERROR(CHOOSE(MAX(N40:T40),"need more data",_xlfn.CHISQ.TEST(N36:O37, Z37:AA38),_xlfn.CHISQ.TEST(N36:P37, Z37:AB38),_xlfn.CHISQ.TEST(N36:Q37, Z37:AC38),_xlfn.CHISQ.TEST(N36:R37, Z37:AD38),_xlfn.CHISQ.TEST(N36:S37, Z37:AE38),_xlfn.CHISQ.TEST(N36:T37, Z37:AF38)),"")</f>
        <v/>
      </c>
      <c r="Y40" s="103" t="s">
        <v>40</v>
      </c>
      <c r="Z40" s="91" t="str">
        <f t="shared" ref="Z40:AF40" si="22">IF(ISNUMBER(Z39),2*NORMSDIST(-ABS(Z39)),"")</f>
        <v/>
      </c>
      <c r="AA40" s="92" t="str">
        <f t="shared" si="22"/>
        <v/>
      </c>
      <c r="AB40" s="92" t="str">
        <f t="shared" si="22"/>
        <v/>
      </c>
      <c r="AC40" s="92" t="str">
        <f t="shared" si="22"/>
        <v/>
      </c>
      <c r="AD40" s="92" t="str">
        <f t="shared" si="22"/>
        <v/>
      </c>
      <c r="AE40" s="92" t="str">
        <f t="shared" si="22"/>
        <v/>
      </c>
      <c r="AF40" s="93" t="str">
        <f t="shared" si="22"/>
        <v/>
      </c>
    </row>
    <row r="41" spans="1:32" x14ac:dyDescent="0.55000000000000004">
      <c r="B41" s="425" t="s">
        <v>24</v>
      </c>
      <c r="C41" s="420"/>
      <c r="D41" s="420"/>
      <c r="E41" s="420"/>
      <c r="F41" s="420"/>
      <c r="G41" s="420"/>
      <c r="H41" s="420"/>
      <c r="I41" s="420"/>
      <c r="J41" s="420"/>
      <c r="L41" s="138"/>
      <c r="M41" s="139"/>
      <c r="X41" s="297"/>
      <c r="Y41" s="298"/>
      <c r="Z41" s="126"/>
      <c r="AA41" s="126"/>
      <c r="AB41" s="126"/>
      <c r="AC41" s="126"/>
      <c r="AD41" s="126"/>
      <c r="AE41" s="126"/>
      <c r="AF41" s="126"/>
    </row>
    <row r="42" spans="1:32" ht="26.5" hidden="1" customHeight="1" x14ac:dyDescent="0.55000000000000004">
      <c r="B42" s="299"/>
      <c r="C42" s="265"/>
      <c r="D42" s="265"/>
      <c r="E42" s="265"/>
      <c r="F42" s="265"/>
      <c r="G42" s="265"/>
      <c r="H42" s="265"/>
      <c r="I42" s="265"/>
      <c r="J42" s="265"/>
      <c r="K42" s="137"/>
      <c r="L42" s="137"/>
      <c r="M42" s="139"/>
      <c r="X42" s="138"/>
      <c r="Y42" s="138"/>
      <c r="Z42" s="138"/>
      <c r="AA42" s="138"/>
      <c r="AB42" s="138"/>
      <c r="AC42" s="138"/>
      <c r="AD42" s="138"/>
      <c r="AE42" s="138"/>
      <c r="AF42" s="138"/>
    </row>
  </sheetData>
  <sheetProtection sheet="1" formatCells="0" formatColumns="0" formatRows="0"/>
  <mergeCells count="30">
    <mergeCell ref="A8:J8"/>
    <mergeCell ref="K8:K15"/>
    <mergeCell ref="A9:J9"/>
    <mergeCell ref="A10:J10"/>
    <mergeCell ref="A11:J11"/>
    <mergeCell ref="A12:J12"/>
    <mergeCell ref="A13:J13"/>
    <mergeCell ref="A20:A39"/>
    <mergeCell ref="K21:K24"/>
    <mergeCell ref="K27:K32"/>
    <mergeCell ref="V30:V31"/>
    <mergeCell ref="B33:J33"/>
    <mergeCell ref="K34:K39"/>
    <mergeCell ref="V37:V38"/>
    <mergeCell ref="V8:X19"/>
    <mergeCell ref="M2:S19"/>
    <mergeCell ref="K3:K6"/>
    <mergeCell ref="A14:J14"/>
    <mergeCell ref="A15:J15"/>
    <mergeCell ref="A16:J16"/>
    <mergeCell ref="A17:J17"/>
    <mergeCell ref="K17:K19"/>
    <mergeCell ref="A18:J18"/>
    <mergeCell ref="A19:J19"/>
    <mergeCell ref="A2:J2"/>
    <mergeCell ref="A3:J3"/>
    <mergeCell ref="A4:J4"/>
    <mergeCell ref="A5:J5"/>
    <mergeCell ref="A6:J6"/>
    <mergeCell ref="A7:J7"/>
  </mergeCells>
  <conditionalFormatting sqref="C22">
    <cfRule type="expression" dxfId="93" priority="14">
      <formula>C22&lt;&gt;VALUE($F$1)</formula>
    </cfRule>
  </conditionalFormatting>
  <conditionalFormatting sqref="C23">
    <cfRule type="expression" dxfId="92" priority="13">
      <formula>C23&lt;&gt;VALUE($H$1)</formula>
    </cfRule>
  </conditionalFormatting>
  <conditionalFormatting sqref="C24">
    <cfRule type="expression" dxfId="91" priority="12">
      <formula>C24&lt;&gt;VALUE($J$1)</formula>
    </cfRule>
  </conditionalFormatting>
  <conditionalFormatting sqref="C32:F32 C39:F39">
    <cfRule type="expression" dxfId="90" priority="6">
      <formula>C32="No"</formula>
    </cfRule>
    <cfRule type="expression" dxfId="89" priority="11">
      <formula>C32="Yes"</formula>
    </cfRule>
  </conditionalFormatting>
  <conditionalFormatting sqref="D29:J29">
    <cfRule type="expression" dxfId="88" priority="107">
      <formula>AND($C29&gt;0,INDEX($Z30:$AF30,1,MATCH(D28,$Z28:$AF28,0))&lt;5)</formula>
    </cfRule>
  </conditionalFormatting>
  <conditionalFormatting sqref="D30:J30">
    <cfRule type="expression" dxfId="87" priority="108">
      <formula>AND($C30&gt;0,INDEX($Z31:$AF31,1,MATCH(D28,$Z28:$AF28,0))&lt;5)</formula>
    </cfRule>
  </conditionalFormatting>
  <conditionalFormatting sqref="D36:J36">
    <cfRule type="expression" dxfId="86" priority="109">
      <formula>AND($C36&gt;0,INDEX($Z37:$AF37,1,MATCH(D28,$Z28:$AF28,0))&lt;5)</formula>
    </cfRule>
  </conditionalFormatting>
  <conditionalFormatting sqref="D37:J37">
    <cfRule type="expression" dxfId="85" priority="110">
      <formula>AND($C37&gt;0,INDEX($Z38:$AF38,1,MATCH(D28,$Z28:$AF28,0))&lt;5)</formula>
    </cfRule>
  </conditionalFormatting>
  <conditionalFormatting sqref="K21:K24">
    <cfRule type="expression" dxfId="84" priority="5">
      <formula>LEFT(K21,5)="Total"</formula>
    </cfRule>
  </conditionalFormatting>
  <conditionalFormatting sqref="Z30:AF30">
    <cfRule type="expression" dxfId="83" priority="10">
      <formula>AND(Z30&lt;5,Z28&lt;&gt;"")</formula>
    </cfRule>
  </conditionalFormatting>
  <conditionalFormatting sqref="Z31:AF31">
    <cfRule type="expression" dxfId="82" priority="9">
      <formula>AND(Z31&lt;5,Z28&lt;&gt;"")</formula>
    </cfRule>
  </conditionalFormatting>
  <conditionalFormatting sqref="Z37:AF37">
    <cfRule type="expression" dxfId="81" priority="8">
      <formula>AND(Z37&lt;5,Z28&lt;&gt;"")</formula>
    </cfRule>
  </conditionalFormatting>
  <conditionalFormatting sqref="Z38:AF38">
    <cfRule type="expression" dxfId="80" priority="7">
      <formula>AND(Z38&lt;5,Z28&lt;&gt;"")</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ED781-3C27-4D35-9FDB-3515C6CAC970}">
  <sheetPr>
    <tabColor rgb="FFFFFFCC"/>
  </sheetPr>
  <dimension ref="A1:AG42"/>
  <sheetViews>
    <sheetView showGridLines="0" zoomScaleNormal="100" workbookViewId="0">
      <pane ySplit="1" topLeftCell="A20" activePane="bottomLeft" state="frozen"/>
      <selection activeCell="B37" sqref="B37"/>
      <selection pane="bottomLeft" activeCell="D1" sqref="D1"/>
    </sheetView>
  </sheetViews>
  <sheetFormatPr defaultColWidth="0" defaultRowHeight="14.4" zeroHeight="1" x14ac:dyDescent="0.55000000000000004"/>
  <cols>
    <col min="1" max="1" width="4.41796875" style="138" customWidth="1"/>
    <col min="2" max="2" width="35.41796875" style="138" customWidth="1"/>
    <col min="3" max="3" width="12.68359375" style="138" customWidth="1"/>
    <col min="4" max="5" width="17.578125" style="138" customWidth="1"/>
    <col min="6" max="6" width="16.68359375" style="138" customWidth="1"/>
    <col min="7" max="7" width="17.578125" style="138" customWidth="1"/>
    <col min="8" max="10" width="16.68359375" style="138" customWidth="1"/>
    <col min="11" max="11" width="49.578125" style="138" customWidth="1"/>
    <col min="12" max="12" width="0.83984375" style="136" hidden="1" customWidth="1"/>
    <col min="13" max="13" width="16.41796875" style="234" hidden="1" customWidth="1"/>
    <col min="14" max="20" width="12.68359375" style="25" hidden="1" customWidth="1"/>
    <col min="21" max="21" width="2.26171875" style="25" hidden="1" customWidth="1"/>
    <col min="22" max="22" width="6.15625" style="25" hidden="1" customWidth="1"/>
    <col min="23" max="23" width="2.26171875" style="25" hidden="1" customWidth="1"/>
    <col min="24" max="24" width="19.68359375" style="139" hidden="1" customWidth="1"/>
    <col min="25" max="25" width="15.578125" style="234" hidden="1" customWidth="1"/>
    <col min="26" max="26" width="14.26171875" style="233" hidden="1" customWidth="1"/>
    <col min="27" max="27" width="13.68359375" style="233" hidden="1" customWidth="1"/>
    <col min="28" max="29" width="13.41796875" style="233" hidden="1" customWidth="1"/>
    <col min="30" max="32" width="14.15625" style="233" hidden="1" customWidth="1"/>
    <col min="33" max="33" width="14.15625" style="138" hidden="1" customWidth="1"/>
    <col min="34" max="16384" width="9.15625" style="138" hidden="1"/>
  </cols>
  <sheetData>
    <row r="1" spans="1:32" ht="43.5" thickBot="1" x14ac:dyDescent="0.6">
      <c r="A1" s="313" t="s">
        <v>192</v>
      </c>
      <c r="B1" s="312"/>
      <c r="C1" s="227"/>
      <c r="D1" s="227"/>
      <c r="E1" s="300" t="s">
        <v>123</v>
      </c>
      <c r="F1" s="301">
        <f>Race_Ethnicity!F1</f>
        <v>0</v>
      </c>
      <c r="G1" s="300" t="s">
        <v>95</v>
      </c>
      <c r="H1" s="301">
        <f>Race_Ethnicity!H1</f>
        <v>0</v>
      </c>
      <c r="I1" s="300" t="s">
        <v>96</v>
      </c>
      <c r="J1" s="301">
        <f>Race_Ethnicity!J1</f>
        <v>0</v>
      </c>
      <c r="K1" s="250" t="s">
        <v>85</v>
      </c>
      <c r="L1" s="200" t="s">
        <v>97</v>
      </c>
      <c r="M1" s="228" t="s">
        <v>31</v>
      </c>
      <c r="R1" s="229"/>
      <c r="S1" s="230" t="s">
        <v>53</v>
      </c>
      <c r="T1" s="50">
        <v>0.95</v>
      </c>
      <c r="U1" s="229"/>
      <c r="V1" s="47"/>
      <c r="W1" s="47"/>
      <c r="X1" s="231" t="s">
        <v>54</v>
      </c>
      <c r="Y1" s="394">
        <f>(1-T1)/(MAX(N40:T40)+1)</f>
        <v>5.0000000000000044E-2</v>
      </c>
    </row>
    <row r="2" spans="1:32" ht="14.5" hidden="1" customHeight="1" thickBot="1" x14ac:dyDescent="0.6">
      <c r="A2" s="492" t="s">
        <v>87</v>
      </c>
      <c r="B2" s="492"/>
      <c r="C2" s="492"/>
      <c r="D2" s="492"/>
      <c r="E2" s="492"/>
      <c r="F2" s="492"/>
      <c r="G2" s="492"/>
      <c r="H2" s="492"/>
      <c r="I2" s="492"/>
      <c r="J2" s="492"/>
      <c r="M2" s="473"/>
      <c r="N2" s="473"/>
      <c r="O2" s="473"/>
      <c r="P2" s="473"/>
      <c r="Q2" s="473"/>
      <c r="R2" s="473"/>
      <c r="S2" s="473"/>
      <c r="Y2" s="235"/>
      <c r="Z2" s="201"/>
      <c r="AA2" s="201"/>
      <c r="AB2" s="201"/>
      <c r="AC2" s="201"/>
      <c r="AD2" s="201"/>
      <c r="AE2" s="201"/>
      <c r="AF2" s="201"/>
    </row>
    <row r="3" spans="1:32" ht="14.5" hidden="1" customHeight="1" x14ac:dyDescent="0.55000000000000004">
      <c r="A3" s="484" t="s">
        <v>150</v>
      </c>
      <c r="B3" s="484"/>
      <c r="C3" s="484"/>
      <c r="D3" s="484"/>
      <c r="E3" s="484"/>
      <c r="F3" s="484"/>
      <c r="G3" s="484"/>
      <c r="H3" s="484"/>
      <c r="I3" s="484"/>
      <c r="J3" s="485"/>
      <c r="K3" s="463" t="s">
        <v>141</v>
      </c>
      <c r="M3" s="473"/>
      <c r="N3" s="473"/>
      <c r="O3" s="473"/>
      <c r="P3" s="473"/>
      <c r="Q3" s="473"/>
      <c r="R3" s="473"/>
      <c r="S3" s="473"/>
      <c r="Y3" s="235"/>
      <c r="Z3" s="201"/>
      <c r="AA3" s="201"/>
      <c r="AB3" s="201"/>
      <c r="AC3" s="201"/>
      <c r="AD3" s="201"/>
      <c r="AE3" s="201"/>
      <c r="AF3" s="201"/>
    </row>
    <row r="4" spans="1:32" hidden="1" x14ac:dyDescent="0.55000000000000004">
      <c r="A4" s="484" t="s">
        <v>151</v>
      </c>
      <c r="B4" s="484"/>
      <c r="C4" s="484"/>
      <c r="D4" s="484"/>
      <c r="E4" s="484"/>
      <c r="F4" s="484"/>
      <c r="G4" s="484"/>
      <c r="H4" s="484"/>
      <c r="I4" s="484"/>
      <c r="J4" s="485"/>
      <c r="K4" s="464"/>
      <c r="M4" s="473"/>
      <c r="N4" s="473"/>
      <c r="O4" s="473"/>
      <c r="P4" s="473"/>
      <c r="Q4" s="473"/>
      <c r="R4" s="473"/>
      <c r="S4" s="473"/>
      <c r="Y4" s="235"/>
      <c r="Z4" s="201"/>
      <c r="AA4" s="201"/>
      <c r="AB4" s="201"/>
      <c r="AC4" s="201"/>
      <c r="AD4" s="201"/>
      <c r="AE4" s="201"/>
      <c r="AF4" s="201"/>
    </row>
    <row r="5" spans="1:32" hidden="1" x14ac:dyDescent="0.55000000000000004">
      <c r="A5" s="484" t="s">
        <v>152</v>
      </c>
      <c r="B5" s="484"/>
      <c r="C5" s="484"/>
      <c r="D5" s="484"/>
      <c r="E5" s="484"/>
      <c r="F5" s="484"/>
      <c r="G5" s="484"/>
      <c r="H5" s="484"/>
      <c r="I5" s="484"/>
      <c r="J5" s="485"/>
      <c r="K5" s="464"/>
      <c r="M5" s="473"/>
      <c r="N5" s="473"/>
      <c r="O5" s="473"/>
      <c r="P5" s="473"/>
      <c r="Q5" s="473"/>
      <c r="R5" s="473"/>
      <c r="S5" s="473"/>
      <c r="Y5" s="235"/>
      <c r="Z5" s="201"/>
      <c r="AA5" s="201"/>
      <c r="AB5" s="201"/>
      <c r="AC5" s="201"/>
      <c r="AD5" s="201"/>
      <c r="AE5" s="201"/>
      <c r="AF5" s="201"/>
    </row>
    <row r="6" spans="1:32" ht="58.5" hidden="1" customHeight="1" thickBot="1" x14ac:dyDescent="0.6">
      <c r="A6" s="490" t="s">
        <v>153</v>
      </c>
      <c r="B6" s="490"/>
      <c r="C6" s="490"/>
      <c r="D6" s="490"/>
      <c r="E6" s="490"/>
      <c r="F6" s="490"/>
      <c r="G6" s="490"/>
      <c r="H6" s="490"/>
      <c r="I6" s="490"/>
      <c r="J6" s="491"/>
      <c r="K6" s="465"/>
      <c r="L6" s="200" t="s">
        <v>112</v>
      </c>
      <c r="M6" s="473"/>
      <c r="N6" s="473"/>
      <c r="O6" s="473"/>
      <c r="P6" s="473"/>
      <c r="Q6" s="473"/>
      <c r="R6" s="473"/>
      <c r="S6" s="473"/>
      <c r="Y6" s="235"/>
      <c r="Z6" s="201"/>
      <c r="AA6" s="201"/>
      <c r="AB6" s="201"/>
      <c r="AC6" s="201"/>
      <c r="AD6" s="201"/>
      <c r="AE6" s="201"/>
      <c r="AF6" s="201"/>
    </row>
    <row r="7" spans="1:32" ht="14.7" hidden="1" thickBot="1" x14ac:dyDescent="0.6">
      <c r="A7" s="488" t="s">
        <v>88</v>
      </c>
      <c r="B7" s="488"/>
      <c r="C7" s="488"/>
      <c r="D7" s="488"/>
      <c r="E7" s="488"/>
      <c r="F7" s="488"/>
      <c r="G7" s="488"/>
      <c r="H7" s="488"/>
      <c r="I7" s="488"/>
      <c r="J7" s="488"/>
      <c r="M7" s="473"/>
      <c r="N7" s="473"/>
      <c r="O7" s="473"/>
      <c r="P7" s="473"/>
      <c r="Q7" s="473"/>
      <c r="R7" s="473"/>
      <c r="S7" s="473"/>
      <c r="Y7" s="235"/>
      <c r="Z7" s="201"/>
      <c r="AA7" s="201"/>
      <c r="AB7" s="201"/>
      <c r="AC7" s="201"/>
      <c r="AD7" s="201"/>
      <c r="AE7" s="201"/>
      <c r="AF7" s="201"/>
    </row>
    <row r="8" spans="1:32" ht="14.5" hidden="1" customHeight="1" x14ac:dyDescent="0.55000000000000004">
      <c r="A8" s="488" t="s">
        <v>127</v>
      </c>
      <c r="B8" s="488"/>
      <c r="C8" s="488"/>
      <c r="D8" s="488"/>
      <c r="E8" s="488"/>
      <c r="F8" s="488"/>
      <c r="G8" s="488"/>
      <c r="H8" s="488"/>
      <c r="I8" s="488"/>
      <c r="J8" s="489"/>
      <c r="K8" s="463" t="s">
        <v>90</v>
      </c>
      <c r="M8" s="473"/>
      <c r="N8" s="473"/>
      <c r="O8" s="473"/>
      <c r="P8" s="473"/>
      <c r="Q8" s="473"/>
      <c r="R8" s="473"/>
      <c r="S8" s="473"/>
      <c r="V8" s="466"/>
      <c r="W8" s="466"/>
      <c r="X8" s="466"/>
      <c r="Y8" s="235"/>
      <c r="Z8" s="201"/>
      <c r="AA8" s="201"/>
      <c r="AB8" s="201"/>
      <c r="AC8" s="201"/>
      <c r="AD8" s="201"/>
      <c r="AE8" s="201"/>
      <c r="AF8" s="201"/>
    </row>
    <row r="9" spans="1:32" hidden="1" x14ac:dyDescent="0.55000000000000004">
      <c r="A9" s="484" t="s">
        <v>155</v>
      </c>
      <c r="B9" s="484"/>
      <c r="C9" s="484"/>
      <c r="D9" s="484"/>
      <c r="E9" s="484"/>
      <c r="F9" s="484"/>
      <c r="G9" s="484"/>
      <c r="H9" s="484"/>
      <c r="I9" s="484"/>
      <c r="J9" s="485"/>
      <c r="K9" s="464"/>
      <c r="M9" s="473"/>
      <c r="N9" s="473"/>
      <c r="O9" s="473"/>
      <c r="P9" s="473"/>
      <c r="Q9" s="473"/>
      <c r="R9" s="473"/>
      <c r="S9" s="473"/>
      <c r="V9" s="466"/>
      <c r="W9" s="466"/>
      <c r="X9" s="466"/>
      <c r="Y9" s="235"/>
      <c r="Z9" s="201"/>
      <c r="AA9" s="201"/>
      <c r="AB9" s="201"/>
      <c r="AC9" s="201"/>
      <c r="AD9" s="201"/>
      <c r="AE9" s="201"/>
      <c r="AF9" s="201"/>
    </row>
    <row r="10" spans="1:32" hidden="1" x14ac:dyDescent="0.55000000000000004">
      <c r="A10" s="484" t="s">
        <v>156</v>
      </c>
      <c r="B10" s="484"/>
      <c r="C10" s="484"/>
      <c r="D10" s="484"/>
      <c r="E10" s="484"/>
      <c r="F10" s="484"/>
      <c r="G10" s="484"/>
      <c r="H10" s="484"/>
      <c r="I10" s="484"/>
      <c r="J10" s="485"/>
      <c r="K10" s="464"/>
      <c r="M10" s="473"/>
      <c r="N10" s="473"/>
      <c r="O10" s="473"/>
      <c r="P10" s="473"/>
      <c r="Q10" s="473"/>
      <c r="R10" s="473"/>
      <c r="S10" s="473"/>
      <c r="V10" s="466"/>
      <c r="W10" s="466"/>
      <c r="X10" s="466"/>
      <c r="Y10" s="235"/>
      <c r="Z10" s="201"/>
      <c r="AA10" s="201"/>
      <c r="AB10" s="201"/>
      <c r="AC10" s="201"/>
      <c r="AD10" s="201"/>
      <c r="AE10" s="201"/>
      <c r="AF10" s="201"/>
    </row>
    <row r="11" spans="1:32" hidden="1" x14ac:dyDescent="0.55000000000000004">
      <c r="A11" s="484" t="s">
        <v>157</v>
      </c>
      <c r="B11" s="484"/>
      <c r="C11" s="484"/>
      <c r="D11" s="484"/>
      <c r="E11" s="484"/>
      <c r="F11" s="484"/>
      <c r="G11" s="484"/>
      <c r="H11" s="484"/>
      <c r="I11" s="484"/>
      <c r="J11" s="485"/>
      <c r="K11" s="464"/>
      <c r="M11" s="473"/>
      <c r="N11" s="473"/>
      <c r="O11" s="473"/>
      <c r="P11" s="473"/>
      <c r="Q11" s="473"/>
      <c r="R11" s="473"/>
      <c r="S11" s="473"/>
      <c r="V11" s="466"/>
      <c r="W11" s="466"/>
      <c r="X11" s="466"/>
      <c r="Y11" s="235"/>
      <c r="Z11" s="201"/>
      <c r="AA11" s="201"/>
      <c r="AB11" s="201"/>
      <c r="AC11" s="201"/>
      <c r="AD11" s="201"/>
      <c r="AE11" s="201"/>
      <c r="AF11" s="201"/>
    </row>
    <row r="12" spans="1:32" ht="28.8" hidden="1" x14ac:dyDescent="0.55000000000000004">
      <c r="A12" s="486" t="s">
        <v>154</v>
      </c>
      <c r="B12" s="486"/>
      <c r="C12" s="486"/>
      <c r="D12" s="486"/>
      <c r="E12" s="486"/>
      <c r="F12" s="486"/>
      <c r="G12" s="486"/>
      <c r="H12" s="486"/>
      <c r="I12" s="486"/>
      <c r="J12" s="487"/>
      <c r="K12" s="464"/>
      <c r="L12" s="200" t="s">
        <v>81</v>
      </c>
      <c r="M12" s="473"/>
      <c r="N12" s="473"/>
      <c r="O12" s="473"/>
      <c r="P12" s="473"/>
      <c r="Q12" s="473"/>
      <c r="R12" s="473"/>
      <c r="S12" s="473"/>
      <c r="V12" s="466"/>
      <c r="W12" s="466"/>
      <c r="X12" s="466"/>
      <c r="Y12" s="235"/>
      <c r="Z12" s="201"/>
      <c r="AA12" s="201"/>
      <c r="AB12" s="201"/>
      <c r="AC12" s="201"/>
      <c r="AD12" s="201"/>
      <c r="AE12" s="201"/>
      <c r="AF12" s="201"/>
    </row>
    <row r="13" spans="1:32" hidden="1" x14ac:dyDescent="0.55000000000000004">
      <c r="A13" s="488" t="s">
        <v>89</v>
      </c>
      <c r="B13" s="488"/>
      <c r="C13" s="488"/>
      <c r="D13" s="488"/>
      <c r="E13" s="488"/>
      <c r="F13" s="488"/>
      <c r="G13" s="488"/>
      <c r="H13" s="488"/>
      <c r="I13" s="488"/>
      <c r="J13" s="489"/>
      <c r="K13" s="464"/>
      <c r="M13" s="473"/>
      <c r="N13" s="473"/>
      <c r="O13" s="473"/>
      <c r="P13" s="473"/>
      <c r="Q13" s="473"/>
      <c r="R13" s="473"/>
      <c r="S13" s="473"/>
      <c r="V13" s="466"/>
      <c r="W13" s="466"/>
      <c r="X13" s="466"/>
      <c r="Y13" s="235"/>
      <c r="Z13" s="201"/>
      <c r="AA13" s="201"/>
      <c r="AB13" s="201"/>
      <c r="AC13" s="201"/>
      <c r="AD13" s="201"/>
      <c r="AE13" s="201"/>
      <c r="AF13" s="201"/>
    </row>
    <row r="14" spans="1:32" hidden="1" x14ac:dyDescent="0.55000000000000004">
      <c r="A14" s="484" t="s">
        <v>159</v>
      </c>
      <c r="B14" s="484"/>
      <c r="C14" s="484"/>
      <c r="D14" s="484"/>
      <c r="E14" s="484"/>
      <c r="F14" s="484"/>
      <c r="G14" s="484"/>
      <c r="H14" s="484"/>
      <c r="I14" s="484"/>
      <c r="J14" s="485"/>
      <c r="K14" s="464"/>
      <c r="M14" s="473"/>
      <c r="N14" s="473"/>
      <c r="O14" s="473"/>
      <c r="P14" s="473"/>
      <c r="Q14" s="473"/>
      <c r="R14" s="473"/>
      <c r="S14" s="473"/>
      <c r="V14" s="466"/>
      <c r="W14" s="466"/>
      <c r="X14" s="466"/>
      <c r="Y14" s="235"/>
      <c r="Z14" s="201"/>
      <c r="AA14" s="201"/>
      <c r="AB14" s="201"/>
      <c r="AC14" s="201"/>
      <c r="AD14" s="201"/>
      <c r="AE14" s="201"/>
      <c r="AF14" s="201"/>
    </row>
    <row r="15" spans="1:32" ht="14.7" hidden="1" thickBot="1" x14ac:dyDescent="0.6">
      <c r="A15" s="484" t="s">
        <v>160</v>
      </c>
      <c r="B15" s="484"/>
      <c r="C15" s="484"/>
      <c r="D15" s="484"/>
      <c r="E15" s="484"/>
      <c r="F15" s="484"/>
      <c r="G15" s="484"/>
      <c r="H15" s="484"/>
      <c r="I15" s="484"/>
      <c r="J15" s="485"/>
      <c r="K15" s="465"/>
      <c r="M15" s="473"/>
      <c r="N15" s="473"/>
      <c r="O15" s="473"/>
      <c r="P15" s="473"/>
      <c r="Q15" s="473"/>
      <c r="R15" s="473"/>
      <c r="S15" s="473"/>
      <c r="V15" s="466"/>
      <c r="W15" s="466"/>
      <c r="X15" s="466"/>
      <c r="Y15" s="235"/>
      <c r="Z15" s="201"/>
      <c r="AA15" s="201"/>
      <c r="AB15" s="201"/>
      <c r="AC15" s="201"/>
      <c r="AD15" s="201"/>
      <c r="AE15" s="201"/>
      <c r="AF15" s="201"/>
    </row>
    <row r="16" spans="1:32" ht="14.7" hidden="1" thickBot="1" x14ac:dyDescent="0.6">
      <c r="A16" s="484" t="s">
        <v>161</v>
      </c>
      <c r="B16" s="484"/>
      <c r="C16" s="484"/>
      <c r="D16" s="484"/>
      <c r="E16" s="484"/>
      <c r="F16" s="484"/>
      <c r="G16" s="484"/>
      <c r="H16" s="484"/>
      <c r="I16" s="484"/>
      <c r="J16" s="484"/>
      <c r="K16" s="424"/>
      <c r="M16" s="473"/>
      <c r="N16" s="473"/>
      <c r="O16" s="473"/>
      <c r="P16" s="473"/>
      <c r="Q16" s="473"/>
      <c r="R16" s="473"/>
      <c r="S16" s="473"/>
      <c r="V16" s="466"/>
      <c r="W16" s="466"/>
      <c r="X16" s="466"/>
      <c r="Y16" s="235"/>
      <c r="Z16" s="201"/>
      <c r="AA16" s="201"/>
      <c r="AB16" s="201"/>
      <c r="AC16" s="201"/>
      <c r="AD16" s="201"/>
      <c r="AE16" s="201"/>
      <c r="AF16" s="201"/>
    </row>
    <row r="17" spans="1:32" ht="29.1" hidden="1" customHeight="1" x14ac:dyDescent="0.55000000000000004">
      <c r="A17" s="486" t="s">
        <v>158</v>
      </c>
      <c r="B17" s="486"/>
      <c r="C17" s="486"/>
      <c r="D17" s="486"/>
      <c r="E17" s="486"/>
      <c r="F17" s="486"/>
      <c r="G17" s="486"/>
      <c r="H17" s="486"/>
      <c r="I17" s="486"/>
      <c r="J17" s="486"/>
      <c r="K17" s="463" t="s">
        <v>93</v>
      </c>
      <c r="L17" s="200" t="s">
        <v>81</v>
      </c>
      <c r="M17" s="473"/>
      <c r="N17" s="473"/>
      <c r="O17" s="473"/>
      <c r="P17" s="473"/>
      <c r="Q17" s="473"/>
      <c r="R17" s="473"/>
      <c r="S17" s="473"/>
      <c r="V17" s="466"/>
      <c r="W17" s="466"/>
      <c r="X17" s="466"/>
      <c r="Y17" s="235"/>
      <c r="Z17" s="201"/>
      <c r="AA17" s="201"/>
      <c r="AB17" s="201"/>
      <c r="AC17" s="201"/>
      <c r="AD17" s="201"/>
      <c r="AE17" s="201"/>
      <c r="AF17" s="201"/>
    </row>
    <row r="18" spans="1:32" ht="14.5" hidden="1" customHeight="1" x14ac:dyDescent="0.55000000000000004">
      <c r="A18" s="467" t="s">
        <v>185</v>
      </c>
      <c r="B18" s="467"/>
      <c r="C18" s="467"/>
      <c r="D18" s="467"/>
      <c r="E18" s="467"/>
      <c r="F18" s="467"/>
      <c r="G18" s="467"/>
      <c r="H18" s="467"/>
      <c r="I18" s="467"/>
      <c r="J18" s="493"/>
      <c r="K18" s="464"/>
      <c r="M18" s="473"/>
      <c r="N18" s="473"/>
      <c r="O18" s="473"/>
      <c r="P18" s="473"/>
      <c r="Q18" s="473"/>
      <c r="R18" s="473"/>
      <c r="S18" s="473"/>
      <c r="V18" s="466"/>
      <c r="W18" s="466"/>
      <c r="X18" s="466"/>
      <c r="Y18" s="235"/>
      <c r="Z18" s="201"/>
      <c r="AA18" s="201"/>
      <c r="AB18" s="201"/>
      <c r="AC18" s="201"/>
      <c r="AD18" s="201"/>
      <c r="AE18" s="201"/>
      <c r="AF18" s="201"/>
    </row>
    <row r="19" spans="1:32" ht="29.1" hidden="1" thickBot="1" x14ac:dyDescent="0.6">
      <c r="A19" s="494" t="s">
        <v>186</v>
      </c>
      <c r="B19" s="494"/>
      <c r="C19" s="494"/>
      <c r="D19" s="494"/>
      <c r="E19" s="494"/>
      <c r="F19" s="494"/>
      <c r="G19" s="494"/>
      <c r="H19" s="494"/>
      <c r="I19" s="494"/>
      <c r="J19" s="495"/>
      <c r="K19" s="465"/>
      <c r="L19" s="200" t="s">
        <v>81</v>
      </c>
      <c r="M19" s="473"/>
      <c r="N19" s="473"/>
      <c r="O19" s="473"/>
      <c r="P19" s="473"/>
      <c r="Q19" s="473"/>
      <c r="R19" s="473"/>
      <c r="S19" s="473"/>
      <c r="V19" s="466"/>
      <c r="W19" s="466"/>
      <c r="X19" s="466"/>
      <c r="Z19" s="201"/>
      <c r="AA19" s="201"/>
      <c r="AB19" s="201"/>
      <c r="AC19" s="201"/>
      <c r="AD19" s="201"/>
      <c r="AE19" s="201"/>
      <c r="AF19" s="201"/>
    </row>
    <row r="20" spans="1:32" ht="16" customHeight="1" thickBot="1" x14ac:dyDescent="0.6">
      <c r="A20" s="452" t="s">
        <v>193</v>
      </c>
      <c r="B20" s="239" t="s">
        <v>83</v>
      </c>
      <c r="C20" s="240"/>
      <c r="D20" s="240"/>
      <c r="E20" s="240"/>
      <c r="F20" s="240"/>
      <c r="G20" s="240"/>
      <c r="H20" s="240"/>
      <c r="I20" s="240"/>
      <c r="J20" s="241"/>
      <c r="K20" s="241"/>
    </row>
    <row r="21" spans="1:32" ht="41.1" customHeight="1" thickBot="1" x14ac:dyDescent="0.6">
      <c r="A21" s="453"/>
      <c r="B21" s="319" t="s">
        <v>194</v>
      </c>
      <c r="C21" s="222" t="s">
        <v>6</v>
      </c>
      <c r="D21" s="268" t="s">
        <v>62</v>
      </c>
      <c r="E21" s="269" t="s">
        <v>21</v>
      </c>
      <c r="F21" s="285" t="s">
        <v>63</v>
      </c>
      <c r="K21" s="463" t="str">
        <f>IF(C22&lt;&gt;VALUE($F$1),"Total families participating must be "&amp;$F$1&amp;"."&amp;CHAR(10),"")&amp;IF(C23&lt;&gt;VALUE($H$1),"Total families surveyed must be "&amp;$H$1&amp;"."&amp;CHAR(10),"")&amp;IF(C24&lt;&gt;VALUE($J$1),"Total families responded must be "&amp;$J$1&amp;".","")&amp;IF(OR(C22&lt;&gt;VALUE($F$1),C23&lt;&gt;VALUE($H$1),C24&lt;&gt;VALUE($J$1)),"",IF(OR(MAX(N40:T40)&lt;=0,MAX(N40:T40)=COUNTA(D28:J28)),"","! Note: Results include data from only "&amp;IF(MAX(N40:T40)=1,"this 1 category: ", "these "&amp;MAX(N40:T40)&amp;" categories: "))&amp;IF(OR(MAX(N40:T40)&lt;=0,MAX(N40:T40)=COUNTA(D28:J28)),"",SUBSTITUTE(N28&amp;"; "&amp;IF(O28="","",O28&amp;"; "&amp;IF(P28="","",P28&amp;"; "&amp;IF(Q28="","",Q28&amp;"; "&amp;IF(R28="","",R28&amp;"; "&amp;IF(S28="","",S28&amp;"; "&amp;IF(T28="","",T28&amp;"; ")))))),"; ","",MAX(N40:T40))&amp;"."))</f>
        <v/>
      </c>
    </row>
    <row r="22" spans="1:32" s="245" customFormat="1" ht="15.6" x14ac:dyDescent="0.55000000000000004">
      <c r="A22" s="453"/>
      <c r="B22" s="209" t="s">
        <v>130</v>
      </c>
      <c r="C22" s="243">
        <f>SUM(D22:J22)</f>
        <v>0</v>
      </c>
      <c r="D22" s="395"/>
      <c r="E22" s="396"/>
      <c r="F22" s="404"/>
      <c r="G22" s="138"/>
      <c r="H22" s="138"/>
      <c r="I22" s="138"/>
      <c r="J22" s="138"/>
      <c r="K22" s="464"/>
      <c r="L22" s="244"/>
      <c r="N22" s="213"/>
      <c r="O22" s="213"/>
      <c r="P22" s="213"/>
      <c r="Q22" s="213"/>
      <c r="R22" s="213"/>
      <c r="S22" s="213"/>
      <c r="T22" s="213"/>
      <c r="U22" s="213"/>
      <c r="V22" s="213"/>
      <c r="W22" s="213"/>
      <c r="X22" s="246"/>
      <c r="Z22" s="247"/>
      <c r="AA22" s="247"/>
      <c r="AB22" s="247"/>
      <c r="AC22" s="247"/>
      <c r="AD22" s="247"/>
      <c r="AE22" s="247"/>
      <c r="AF22" s="247"/>
    </row>
    <row r="23" spans="1:32" s="245" customFormat="1" ht="15.6" x14ac:dyDescent="0.55000000000000004">
      <c r="A23" s="453"/>
      <c r="B23" s="279" t="s">
        <v>78</v>
      </c>
      <c r="C23" s="248">
        <f t="shared" ref="C23:C24" si="0">SUM(D23:J23)</f>
        <v>0</v>
      </c>
      <c r="D23" s="398"/>
      <c r="E23" s="399"/>
      <c r="F23" s="405"/>
      <c r="G23" s="138"/>
      <c r="H23" s="138"/>
      <c r="I23" s="138"/>
      <c r="J23" s="138"/>
      <c r="K23" s="464"/>
      <c r="L23" s="244"/>
      <c r="N23" s="213"/>
      <c r="O23" s="213"/>
      <c r="P23" s="213"/>
      <c r="Q23" s="213"/>
      <c r="R23" s="213"/>
      <c r="S23" s="213"/>
      <c r="T23" s="213"/>
      <c r="U23" s="213"/>
      <c r="V23" s="213"/>
      <c r="W23" s="213"/>
      <c r="X23" s="246"/>
      <c r="Z23" s="247"/>
      <c r="AA23" s="247"/>
      <c r="AB23" s="247"/>
      <c r="AC23" s="247"/>
      <c r="AD23" s="247"/>
      <c r="AE23" s="247"/>
      <c r="AF23" s="247"/>
    </row>
    <row r="24" spans="1:32" s="245" customFormat="1" ht="15.9" thickBot="1" x14ac:dyDescent="0.6">
      <c r="A24" s="453"/>
      <c r="B24" s="217" t="s">
        <v>7</v>
      </c>
      <c r="C24" s="249">
        <f t="shared" si="0"/>
        <v>0</v>
      </c>
      <c r="D24" s="401"/>
      <c r="E24" s="402"/>
      <c r="F24" s="406"/>
      <c r="G24" s="138"/>
      <c r="H24" s="138"/>
      <c r="I24" s="138"/>
      <c r="J24" s="138"/>
      <c r="K24" s="465"/>
      <c r="L24" s="244"/>
      <c r="N24" s="213"/>
      <c r="O24" s="213"/>
      <c r="P24" s="213"/>
      <c r="Q24" s="213"/>
      <c r="R24" s="213"/>
      <c r="S24" s="213"/>
      <c r="T24" s="213"/>
      <c r="U24" s="213"/>
      <c r="V24" s="213"/>
      <c r="W24" s="213"/>
      <c r="X24" s="246"/>
      <c r="Z24" s="247"/>
      <c r="AA24" s="247"/>
      <c r="AB24" s="247"/>
      <c r="AC24" s="247"/>
      <c r="AD24" s="247"/>
      <c r="AE24" s="247"/>
      <c r="AF24" s="247"/>
    </row>
    <row r="25" spans="1:32" ht="14.7" thickBot="1" x14ac:dyDescent="0.6">
      <c r="A25" s="453"/>
    </row>
    <row r="26" spans="1:32" ht="15.9" thickBot="1" x14ac:dyDescent="0.6">
      <c r="A26" s="453"/>
      <c r="B26" s="239" t="s">
        <v>84</v>
      </c>
      <c r="C26" s="240"/>
      <c r="D26" s="240"/>
      <c r="E26" s="240"/>
      <c r="F26" s="240"/>
      <c r="G26" s="240"/>
      <c r="H26" s="240"/>
      <c r="I26" s="240"/>
      <c r="J26" s="241"/>
      <c r="K26" s="241"/>
    </row>
    <row r="27" spans="1:32" ht="15.9" thickBot="1" x14ac:dyDescent="0.6">
      <c r="A27" s="453"/>
      <c r="B27" s="251" t="s">
        <v>127</v>
      </c>
      <c r="C27" s="252"/>
      <c r="D27" s="252"/>
      <c r="E27" s="252"/>
      <c r="F27" s="252"/>
      <c r="G27" s="252"/>
      <c r="H27" s="252"/>
      <c r="I27" s="252"/>
      <c r="J27" s="253"/>
      <c r="K27" s="463" t="str">
        <f>IF(C32="Yes","*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IF(V28=0,"",CHAR(10)&amp;CHAR(10)&amp;"* There "&amp;IF(V28=1,"is ","are ")&amp;V28&amp;" cell"&amp;IF(V28=1,"","s")&amp;" contributing to expected value which "&amp;IF(V28=1,"is","are")&amp;" too small to include calculations. In this table, cell"&amp;IF(V28=1,": ","s: ")&amp;SUBSTITUTE(V30,"; ","",V28)&amp;".")</f>
        <v/>
      </c>
    </row>
    <row r="28" spans="1:32" s="137" customFormat="1" ht="30.6" customHeight="1" x14ac:dyDescent="0.55000000000000004">
      <c r="A28" s="453"/>
      <c r="B28" s="318" t="s">
        <v>194</v>
      </c>
      <c r="C28" s="267" t="s">
        <v>6</v>
      </c>
      <c r="D28" s="268" t="s">
        <v>62</v>
      </c>
      <c r="E28" s="269" t="s">
        <v>21</v>
      </c>
      <c r="F28" s="286" t="s">
        <v>63</v>
      </c>
      <c r="G28" s="138"/>
      <c r="H28" s="138"/>
      <c r="I28" s="138"/>
      <c r="J28" s="138"/>
      <c r="K28" s="464"/>
      <c r="L28" s="136"/>
      <c r="M28" s="66" t="s">
        <v>6</v>
      </c>
      <c r="N28" s="13" t="str">
        <f t="shared" ref="N28:T28" si="1">IF(N40="","",INDEX($D28:$J28,1,MATCH(N40,$D40:$J40,0)))</f>
        <v/>
      </c>
      <c r="O28" s="14" t="str">
        <f t="shared" si="1"/>
        <v/>
      </c>
      <c r="P28" s="14" t="str">
        <f t="shared" si="1"/>
        <v/>
      </c>
      <c r="Q28" s="14" t="str">
        <f t="shared" si="1"/>
        <v/>
      </c>
      <c r="R28" s="14" t="str">
        <f t="shared" si="1"/>
        <v/>
      </c>
      <c r="S28" s="14" t="str">
        <f t="shared" si="1"/>
        <v/>
      </c>
      <c r="T28" s="15" t="str">
        <f t="shared" si="1"/>
        <v/>
      </c>
      <c r="U28" s="12"/>
      <c r="V28" s="27">
        <f>(COUNTIFS(Z30:AF30,"&lt;"&amp;5)-COUNTIFS(Z30:AF30,"&lt;"&amp;5,Z28:AF28,""))+(COUNTIFS(Z31:AF31,"&lt;"&amp;5)-COUNTIFS(Z31:AF31,"&lt;"&amp;5,Z28:AF28,""))</f>
        <v>0</v>
      </c>
      <c r="W28" s="12"/>
      <c r="X28" s="19" t="str">
        <f>B40</f>
        <v>INCOME LEVEL</v>
      </c>
      <c r="Y28" s="67" t="s">
        <v>6</v>
      </c>
      <c r="Z28" s="22" t="str">
        <f>N28</f>
        <v/>
      </c>
      <c r="AA28" s="23" t="str">
        <f t="shared" ref="AA28:AF28" si="2">O28</f>
        <v/>
      </c>
      <c r="AB28" s="23" t="str">
        <f t="shared" si="2"/>
        <v/>
      </c>
      <c r="AC28" s="23" t="str">
        <f t="shared" si="2"/>
        <v/>
      </c>
      <c r="AD28" s="23" t="str">
        <f t="shared" si="2"/>
        <v/>
      </c>
      <c r="AE28" s="23" t="str">
        <f t="shared" si="2"/>
        <v/>
      </c>
      <c r="AF28" s="20" t="str">
        <f t="shared" si="2"/>
        <v/>
      </c>
    </row>
    <row r="29" spans="1:32" ht="30.6" customHeight="1" x14ac:dyDescent="0.55000000000000004">
      <c r="A29" s="453"/>
      <c r="B29" s="104" t="s">
        <v>130</v>
      </c>
      <c r="C29" s="68">
        <f>SUM(D29:J29)</f>
        <v>0</v>
      </c>
      <c r="D29" s="202" t="str">
        <f>IF(OR(D22="",D22&lt;0),"",D22)</f>
        <v/>
      </c>
      <c r="E29" s="203" t="str">
        <f>IF(OR(E22="",E22&lt;0),"",E22)</f>
        <v/>
      </c>
      <c r="F29" s="434" t="str">
        <f>IF(OR(F22="",F22&lt;0),"",F22)</f>
        <v/>
      </c>
      <c r="K29" s="464"/>
      <c r="M29" s="69">
        <f>SUM(N29:T29)</f>
        <v>0</v>
      </c>
      <c r="N29" s="70" t="str">
        <f t="shared" ref="N29:T29" si="3">IF(N40="","",INDEX($D29:$J29,1,MATCH(N40,$D40:$J40,0)))</f>
        <v/>
      </c>
      <c r="O29" s="71" t="str">
        <f t="shared" si="3"/>
        <v/>
      </c>
      <c r="P29" s="71" t="str">
        <f t="shared" si="3"/>
        <v/>
      </c>
      <c r="Q29" s="71" t="str">
        <f t="shared" si="3"/>
        <v/>
      </c>
      <c r="R29" s="71" t="str">
        <f t="shared" si="3"/>
        <v/>
      </c>
      <c r="S29" s="71" t="str">
        <f t="shared" si="3"/>
        <v/>
      </c>
      <c r="T29" s="72" t="str">
        <f t="shared" si="3"/>
        <v/>
      </c>
      <c r="V29" s="26"/>
      <c r="X29" s="73" t="s">
        <v>36</v>
      </c>
      <c r="Y29" s="74">
        <f t="shared" ref="Y29:AF29" si="4">SUM(M29:M30)</f>
        <v>0</v>
      </c>
      <c r="Z29" s="75">
        <f t="shared" si="4"/>
        <v>0</v>
      </c>
      <c r="AA29" s="76">
        <f t="shared" si="4"/>
        <v>0</v>
      </c>
      <c r="AB29" s="76">
        <f t="shared" si="4"/>
        <v>0</v>
      </c>
      <c r="AC29" s="76">
        <f t="shared" si="4"/>
        <v>0</v>
      </c>
      <c r="AD29" s="76">
        <f t="shared" si="4"/>
        <v>0</v>
      </c>
      <c r="AE29" s="76">
        <f t="shared" si="4"/>
        <v>0</v>
      </c>
      <c r="AF29" s="77">
        <f t="shared" si="4"/>
        <v>0</v>
      </c>
    </row>
    <row r="30" spans="1:32" ht="30.6" customHeight="1" x14ac:dyDescent="0.55000000000000004">
      <c r="A30" s="453"/>
      <c r="B30" s="105" t="s">
        <v>7</v>
      </c>
      <c r="C30" s="57">
        <f>SUM(D30:J30)</f>
        <v>0</v>
      </c>
      <c r="D30" s="205" t="str">
        <f>IF(OR(D24="",D24&lt;0),"",D24)</f>
        <v/>
      </c>
      <c r="E30" s="206" t="str">
        <f>IF(OR(E24="",E24&lt;0),"",E24)</f>
        <v/>
      </c>
      <c r="F30" s="207" t="str">
        <f>IF(OR(F24="",F24&lt;0),"",F24)</f>
        <v/>
      </c>
      <c r="K30" s="464"/>
      <c r="M30" s="78">
        <f>SUM(N30:T30)</f>
        <v>0</v>
      </c>
      <c r="N30" s="79" t="str">
        <f t="shared" ref="N30:T30" si="5">IF(N40="","",INDEX($D30:$J30,1,MATCH(N40,$D40:$J40,0)))</f>
        <v/>
      </c>
      <c r="O30" s="80" t="str">
        <f t="shared" si="5"/>
        <v/>
      </c>
      <c r="P30" s="80" t="str">
        <f t="shared" si="5"/>
        <v/>
      </c>
      <c r="Q30" s="80" t="str">
        <f t="shared" si="5"/>
        <v/>
      </c>
      <c r="R30" s="80" t="str">
        <f t="shared" si="5"/>
        <v/>
      </c>
      <c r="S30" s="80" t="str">
        <f t="shared" si="5"/>
        <v/>
      </c>
      <c r="T30" s="81" t="str">
        <f t="shared" si="5"/>
        <v/>
      </c>
      <c r="V30" s="458" t="str">
        <f>IF(AND(Z30&lt;5,Z28&lt;&gt;""),SUBSTITUTE(ADDRESS(ROWS($1:29),MATCH(Z28,$A28:$J28,0)),"$","")&amp;"; ","")&amp;
IF(AND(AA30&lt;5,AA28&lt;&gt;""),SUBSTITUTE(ADDRESS(ROWS($1:29),MATCH(AA28,$A28:$J28,0)),"$","")&amp;"; ","")&amp;
IF(AND(AB30&lt;5,AB28&lt;&gt;""),SUBSTITUTE(ADDRESS(ROWS($1:29),MATCH(AB28,$A28:$J28,0)),"$","")&amp;"; ","")&amp;
IF(AND(AC30&lt;5,AC28&lt;&gt;""),SUBSTITUTE(ADDRESS(ROWS($1:29),MATCH(AC28,$A28:$J28,0)),"$","")&amp;"; ","")&amp;
IF(AND(AD30&lt;5,AD28&lt;&gt;""),SUBSTITUTE(ADDRESS(ROWS($1:29),MATCH(AD28,$A28:$J28,0)),"$","")&amp;"; ","")&amp;
IF(AND(AE30&lt;5,AE28&lt;&gt;""),SUBSTITUTE(ADDRESS(ROWS($1:29),MATCH(AE28,$A28:$J28,0)),"$","")&amp;"; ","")&amp;
IF(AND(AF30&lt;5,AF28&lt;&gt;""),SUBSTITUTE(ADDRESS(ROWS($1:29),MATCH(AF28,$A28:$J28,0)),"$","")&amp;"; ","")&amp;
IF(AND(Z31&lt;5,Z28&lt;&gt;""),SUBSTITUTE(ADDRESS(ROWS($1:30),MATCH(Z28,$A28:$J28,0)),"$","")&amp;"; ","")&amp;
IF(AND(AA31&lt;5,AA28&lt;&gt;""),SUBSTITUTE(ADDRESS(ROWS($1:30),MATCH(AA28,$A28:$J28,0)),"$","")&amp;"; ","")&amp;
IF(AND(AB31&lt;5,AB28&lt;&gt;""),SUBSTITUTE(ADDRESS(ROWS($1:30),MATCH(AB28,$A28:$J28,0)),"$","")&amp;"; ","")&amp;
IF(AND(AC31&lt;5,AC28&lt;&gt;""),SUBSTITUTE(ADDRESS(ROWS($1:30),MATCH(AC28,$A28:$J28,0)),"$","")&amp;"; ","")&amp;
IF(AND(AD31&lt;5,AD28&lt;&gt;""),SUBSTITUTE(ADDRESS(ROWS($1:30),MATCH(AD28,$A28:$J28,0)),"$","")&amp;"; ","")&amp;
IF(AND(AE31&lt;5,AE28&lt;&gt;""),SUBSTITUTE(ADDRESS(ROWS($1:30),MATCH(AE28,$A28:$J28,0)),"$","")&amp;"; ","")&amp;
IF(AND(AF31&lt;5,AF28&lt;&gt;""),SUBSTITUTE(ADDRESS(ROWS($1:30),MATCH(AF28,$A28:$J28,0)),"$","")&amp;"; ","")</f>
        <v/>
      </c>
      <c r="Y30" s="82" t="s">
        <v>37</v>
      </c>
      <c r="Z30" s="83" t="str">
        <f t="shared" ref="Z30:AF30" si="6">IFERROR(Z29*$M29/$Y29,"")</f>
        <v/>
      </c>
      <c r="AA30" s="84" t="str">
        <f t="shared" si="6"/>
        <v/>
      </c>
      <c r="AB30" s="84" t="str">
        <f t="shared" si="6"/>
        <v/>
      </c>
      <c r="AC30" s="84" t="str">
        <f t="shared" si="6"/>
        <v/>
      </c>
      <c r="AD30" s="84" t="str">
        <f t="shared" si="6"/>
        <v/>
      </c>
      <c r="AE30" s="84" t="str">
        <f t="shared" si="6"/>
        <v/>
      </c>
      <c r="AF30" s="85" t="str">
        <f t="shared" si="6"/>
        <v/>
      </c>
    </row>
    <row r="31" spans="1:32" ht="30.6" customHeight="1" thickBot="1" x14ac:dyDescent="0.6">
      <c r="A31" s="453"/>
      <c r="B31" s="106" t="s">
        <v>131</v>
      </c>
      <c r="C31" s="58" t="str">
        <f>IF(OR(C29="",C29&lt;=0),"-",C30/C29)</f>
        <v>-</v>
      </c>
      <c r="D31" s="108" t="str">
        <f t="shared" ref="D31:F31" si="7">IF(OR(D29="",D29&lt;=0),"-",D30/D29)</f>
        <v>-</v>
      </c>
      <c r="E31" s="109" t="str">
        <f t="shared" si="7"/>
        <v>-</v>
      </c>
      <c r="F31" s="150" t="str">
        <f t="shared" si="7"/>
        <v>-</v>
      </c>
      <c r="K31" s="464"/>
      <c r="M31" s="43" t="s">
        <v>43</v>
      </c>
      <c r="N31" s="86" t="str">
        <f t="shared" ref="N31:T32" si="8">IFERROR(N29/$M29,"")</f>
        <v/>
      </c>
      <c r="O31" s="87" t="str">
        <f t="shared" si="8"/>
        <v/>
      </c>
      <c r="P31" s="87" t="str">
        <f t="shared" si="8"/>
        <v/>
      </c>
      <c r="Q31" s="87" t="str">
        <f t="shared" si="8"/>
        <v/>
      </c>
      <c r="R31" s="87" t="str">
        <f t="shared" si="8"/>
        <v/>
      </c>
      <c r="S31" s="87" t="str">
        <f t="shared" si="8"/>
        <v/>
      </c>
      <c r="T31" s="88" t="str">
        <f t="shared" si="8"/>
        <v/>
      </c>
      <c r="U31" s="89"/>
      <c r="V31" s="459"/>
      <c r="W31" s="89"/>
      <c r="X31" s="139" t="str">
        <f>IFERROR(CHOOSE(MAX(N40:T40),"need more data","CHISQ.TEST(L21:M22, X22:Y23)","CHISQ.TEST(L21:N22, X22:Z23)","CHISQ.TEST(L21:O22, X22:AA23)","CHISQ.TEST(L21:P22, X22:AB23)","CHISQ.TEST(L21:Q22, X22:AC23)","CHISQ.TEST(L21:R22, X22:AD23)"),"")</f>
        <v/>
      </c>
      <c r="Y31" s="90" t="s">
        <v>38</v>
      </c>
      <c r="Z31" s="91" t="str">
        <f t="shared" ref="Z31:AF31" si="9">IFERROR(Z29*$M30/$Y29,"")</f>
        <v/>
      </c>
      <c r="AA31" s="92" t="str">
        <f t="shared" si="9"/>
        <v/>
      </c>
      <c r="AB31" s="92" t="str">
        <f t="shared" si="9"/>
        <v/>
      </c>
      <c r="AC31" s="92" t="str">
        <f t="shared" si="9"/>
        <v/>
      </c>
      <c r="AD31" s="92" t="str">
        <f t="shared" si="9"/>
        <v/>
      </c>
      <c r="AE31" s="92" t="str">
        <f t="shared" si="9"/>
        <v/>
      </c>
      <c r="AF31" s="93" t="str">
        <f t="shared" si="9"/>
        <v/>
      </c>
    </row>
    <row r="32" spans="1:32" ht="30.6" customHeight="1" thickBot="1" x14ac:dyDescent="0.6">
      <c r="A32" s="453"/>
      <c r="B32" s="274" t="s">
        <v>132</v>
      </c>
      <c r="C32" s="275" t="str">
        <f>IF(X33="need more data","Need more data",IF(X33="","",IF(X33&lt;=$Y$1, "No", "Yes")))</f>
        <v/>
      </c>
      <c r="D32" s="276" t="str">
        <f>IFERROR(IF(MIN(_xlfn.MINIFS($Z30:$AF30,$Z28:$AF28,D28),_xlfn.MINIFS($Z31:$AF31,$Z28:$AF28,D28))&lt;5,"-",IF(INDEX($Z33:$AF33,1,MATCH(D28,$Z28:$AF28,0))&lt;=$Y$1, "No", "Yes")),"")</f>
        <v>-</v>
      </c>
      <c r="E32" s="277" t="str">
        <f>IFERROR(IF(MIN(_xlfn.MINIFS($Z30:$AF30,$Z28:$AF28,E28),_xlfn.MINIFS($Z31:$AF31,$Z28:$AF28,E28))&lt;5,"-",IF(INDEX($Z33:$AF33,1,MATCH(E28,$Z28:$AF28,0))&lt;=$Y$1, "No", "Yes")),"")</f>
        <v>-</v>
      </c>
      <c r="F32" s="281" t="str">
        <f>IFERROR(IF(MIN(_xlfn.MINIFS($Z30:$AF30,$Z28:$AF28,F28),_xlfn.MINIFS($Z31:$AF31,$Z28:$AF28,F28))&lt;5,"-",IF(INDEX($Z33:$AF33,1,MATCH(F28,$Z28:$AF28,0))&lt;=$Y$1, "No", "Yes")),"")</f>
        <v>-</v>
      </c>
      <c r="K32" s="465"/>
      <c r="M32" s="44" t="s">
        <v>44</v>
      </c>
      <c r="N32" s="95" t="str">
        <f t="shared" si="8"/>
        <v/>
      </c>
      <c r="O32" s="96" t="str">
        <f t="shared" si="8"/>
        <v/>
      </c>
      <c r="P32" s="96" t="str">
        <f t="shared" si="8"/>
        <v/>
      </c>
      <c r="Q32" s="96" t="str">
        <f t="shared" si="8"/>
        <v/>
      </c>
      <c r="R32" s="96" t="str">
        <f t="shared" si="8"/>
        <v/>
      </c>
      <c r="S32" s="96" t="str">
        <f t="shared" si="8"/>
        <v/>
      </c>
      <c r="T32" s="97" t="str">
        <f t="shared" si="8"/>
        <v/>
      </c>
      <c r="U32" s="98"/>
      <c r="V32" s="26"/>
      <c r="W32" s="89"/>
      <c r="X32" s="21" t="s">
        <v>29</v>
      </c>
      <c r="Y32" s="82" t="s">
        <v>39</v>
      </c>
      <c r="Z32" s="99" t="str">
        <f t="shared" ref="Z32:AF32" si="10">IFERROR((N32-N31)/SQRT(N31*(1-N31)/$M30),"")</f>
        <v/>
      </c>
      <c r="AA32" s="100" t="str">
        <f t="shared" si="10"/>
        <v/>
      </c>
      <c r="AB32" s="100" t="str">
        <f t="shared" si="10"/>
        <v/>
      </c>
      <c r="AC32" s="100" t="str">
        <f t="shared" si="10"/>
        <v/>
      </c>
      <c r="AD32" s="100" t="str">
        <f t="shared" si="10"/>
        <v/>
      </c>
      <c r="AE32" s="100" t="str">
        <f t="shared" si="10"/>
        <v/>
      </c>
      <c r="AF32" s="101" t="str">
        <f t="shared" si="10"/>
        <v/>
      </c>
    </row>
    <row r="33" spans="1:32" ht="14.7" thickBot="1" x14ac:dyDescent="0.6">
      <c r="A33" s="453"/>
      <c r="B33" s="438"/>
      <c r="C33" s="438"/>
      <c r="D33" s="438"/>
      <c r="E33" s="438"/>
      <c r="F33" s="438"/>
      <c r="G33" s="438"/>
      <c r="H33" s="438"/>
      <c r="I33" s="438"/>
      <c r="J33" s="438"/>
      <c r="K33" s="137"/>
      <c r="L33" s="200"/>
      <c r="M33" s="139"/>
      <c r="X33" s="102" t="str">
        <f>IFERROR(CHOOSE(MAX(N40:T40),"need more data",_xlfn.CHISQ.TEST(N29:O30, Z30:AA31),_xlfn.CHISQ.TEST(N29:P30, Z30:AB31),_xlfn.CHISQ.TEST(N29:Q30, Z30:AC31),_xlfn.CHISQ.TEST(N29:R30, Z30:AD31),_xlfn.CHISQ.TEST(N29:S30, Z30:AE31),_xlfn.CHISQ.TEST(N29:T30, Z30:AF31)),"")</f>
        <v/>
      </c>
      <c r="Y33" s="103" t="s">
        <v>40</v>
      </c>
      <c r="Z33" s="91" t="str">
        <f>IF(ISNUMBER(Z32),2*NORMSDIST(-ABS(Z32)),"")</f>
        <v/>
      </c>
      <c r="AA33" s="92" t="str">
        <f t="shared" ref="AA33:AF33" si="11">IF(ISNUMBER(AA32),2*NORMSDIST(-ABS(AA32)),"")</f>
        <v/>
      </c>
      <c r="AB33" s="92" t="str">
        <f t="shared" si="11"/>
        <v/>
      </c>
      <c r="AC33" s="92" t="str">
        <f t="shared" si="11"/>
        <v/>
      </c>
      <c r="AD33" s="92" t="str">
        <f t="shared" si="11"/>
        <v/>
      </c>
      <c r="AE33" s="92" t="str">
        <f t="shared" si="11"/>
        <v/>
      </c>
      <c r="AF33" s="93" t="str">
        <f t="shared" si="11"/>
        <v/>
      </c>
    </row>
    <row r="34" spans="1:32" ht="15.9" thickBot="1" x14ac:dyDescent="0.6">
      <c r="A34" s="453"/>
      <c r="B34" s="251" t="s">
        <v>89</v>
      </c>
      <c r="C34" s="252"/>
      <c r="D34" s="252"/>
      <c r="E34" s="252"/>
      <c r="F34" s="252"/>
      <c r="G34" s="252"/>
      <c r="H34" s="252"/>
      <c r="I34" s="252"/>
      <c r="J34" s="253"/>
      <c r="K34" s="463" t="str">
        <f>IF(C39="Yes","*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IF(V36=0,"",CHAR(10)&amp;CHAR(10)&amp;"* There "&amp;IF(V36=1,"is ","are ")&amp;V36&amp;" cell"&amp;IF(V36=1,"","s")&amp;" contributing to expected value which "&amp;IF(V36=1,"is","are")&amp;" too small to include calculations. In this table, cell"&amp;IF(V36=1,": ","s: ")&amp;SUBSTITUTE(V37,"; ","",V36)&amp;".")</f>
        <v/>
      </c>
      <c r="M34" s="139"/>
      <c r="X34" s="120"/>
      <c r="Y34" s="121"/>
      <c r="Z34" s="122"/>
      <c r="AA34" s="123"/>
      <c r="AB34" s="123"/>
      <c r="AC34" s="123"/>
      <c r="AD34" s="123"/>
      <c r="AE34" s="123"/>
      <c r="AF34" s="77"/>
    </row>
    <row r="35" spans="1:32" x14ac:dyDescent="0.55000000000000004">
      <c r="A35" s="453"/>
      <c r="B35" s="318" t="s">
        <v>194</v>
      </c>
      <c r="C35" s="267" t="s">
        <v>6</v>
      </c>
      <c r="D35" s="268" t="s">
        <v>62</v>
      </c>
      <c r="E35" s="269" t="s">
        <v>21</v>
      </c>
      <c r="F35" s="286" t="s">
        <v>63</v>
      </c>
      <c r="K35" s="464"/>
      <c r="M35" s="139"/>
      <c r="X35" s="120"/>
      <c r="Y35" s="121"/>
      <c r="Z35" s="122"/>
      <c r="AA35" s="123"/>
      <c r="AB35" s="123"/>
      <c r="AC35" s="123"/>
      <c r="AD35" s="123"/>
      <c r="AE35" s="123"/>
      <c r="AF35" s="77"/>
    </row>
    <row r="36" spans="1:32" ht="30.6" customHeight="1" x14ac:dyDescent="0.55000000000000004">
      <c r="A36" s="453"/>
      <c r="B36" s="104" t="s">
        <v>78</v>
      </c>
      <c r="C36" s="68">
        <f>SUM(D36:J36)</f>
        <v>0</v>
      </c>
      <c r="D36" s="202" t="str">
        <f>IF(OR(D23="",D23&lt;0),"",D23)</f>
        <v/>
      </c>
      <c r="E36" s="203" t="str">
        <f>IF(OR(E23="",E23&lt;0),"",E23)</f>
        <v/>
      </c>
      <c r="F36" s="434" t="str">
        <f>IF(OR(F23="",F23&lt;0),"",F23)</f>
        <v/>
      </c>
      <c r="K36" s="464"/>
      <c r="M36" s="69">
        <f>SUM(N36:T36)</f>
        <v>0</v>
      </c>
      <c r="N36" s="70" t="str">
        <f t="shared" ref="N36:T36" si="12">IF(N40="","",INDEX($D36:$J36,1,MATCH(N40,$D40:$J40,0)))</f>
        <v/>
      </c>
      <c r="O36" s="71" t="str">
        <f t="shared" si="12"/>
        <v/>
      </c>
      <c r="P36" s="71" t="str">
        <f t="shared" si="12"/>
        <v/>
      </c>
      <c r="Q36" s="71" t="str">
        <f t="shared" si="12"/>
        <v/>
      </c>
      <c r="R36" s="71" t="str">
        <f t="shared" si="12"/>
        <v/>
      </c>
      <c r="S36" s="71" t="str">
        <f t="shared" si="12"/>
        <v/>
      </c>
      <c r="T36" s="72" t="str">
        <f t="shared" si="12"/>
        <v/>
      </c>
      <c r="V36" s="27">
        <f>(COUNTIFS(Z37:AF37,"&lt;"&amp;5)-COUNTIFS(Z37:AF37,"&lt;"&amp;5,Z28:AF28,""))+(COUNTIFS(Z38:AF38,"&lt;"&amp;5)-COUNTIFS(Z38:AF38,"&lt;"&amp;5,Z28:AF28,""))</f>
        <v>0</v>
      </c>
      <c r="X36" s="73" t="s">
        <v>36</v>
      </c>
      <c r="Y36" s="74">
        <f>SUM(M36:M37)</f>
        <v>0</v>
      </c>
      <c r="Z36" s="75">
        <f>SUM(N36:N37)</f>
        <v>0</v>
      </c>
      <c r="AA36" s="76">
        <f>SUM(O36:O37)</f>
        <v>0</v>
      </c>
      <c r="AB36" s="76">
        <f t="shared" ref="AB36:AF36" si="13">SUM(P36:P37)</f>
        <v>0</v>
      </c>
      <c r="AC36" s="76">
        <f t="shared" si="13"/>
        <v>0</v>
      </c>
      <c r="AD36" s="76">
        <f t="shared" si="13"/>
        <v>0</v>
      </c>
      <c r="AE36" s="76">
        <f t="shared" si="13"/>
        <v>0</v>
      </c>
      <c r="AF36" s="77">
        <f t="shared" si="13"/>
        <v>0</v>
      </c>
    </row>
    <row r="37" spans="1:32" ht="30.6" customHeight="1" x14ac:dyDescent="0.55000000000000004">
      <c r="A37" s="453"/>
      <c r="B37" s="105" t="s">
        <v>7</v>
      </c>
      <c r="C37" s="57">
        <f>C30</f>
        <v>0</v>
      </c>
      <c r="D37" s="205" t="str">
        <f t="shared" ref="D37:F37" si="14">D30</f>
        <v/>
      </c>
      <c r="E37" s="206" t="str">
        <f t="shared" si="14"/>
        <v/>
      </c>
      <c r="F37" s="207" t="str">
        <f t="shared" si="14"/>
        <v/>
      </c>
      <c r="K37" s="464"/>
      <c r="M37" s="78">
        <f>SUM(N37:T37)</f>
        <v>0</v>
      </c>
      <c r="N37" s="79" t="str">
        <f t="shared" ref="N37:T37" si="15">IF(N40="","",INDEX($D37:$J37,1,MATCH(N40,$D40:$J40,0)))</f>
        <v/>
      </c>
      <c r="O37" s="80" t="str">
        <f t="shared" si="15"/>
        <v/>
      </c>
      <c r="P37" s="80" t="str">
        <f t="shared" si="15"/>
        <v/>
      </c>
      <c r="Q37" s="80" t="str">
        <f t="shared" si="15"/>
        <v/>
      </c>
      <c r="R37" s="80" t="str">
        <f t="shared" si="15"/>
        <v/>
      </c>
      <c r="S37" s="80" t="str">
        <f t="shared" si="15"/>
        <v/>
      </c>
      <c r="T37" s="81" t="str">
        <f t="shared" si="15"/>
        <v/>
      </c>
      <c r="V37" s="458" t="str">
        <f>IF(AND(Z37&lt;5,Z28&lt;&gt;""),SUBSTITUTE(ADDRESS(ROWS($1:36),MATCH(Z28,$A28:$J28,0)),"$","")&amp;"; ","")&amp;
IF(AND(AA37&lt;5,AA28&lt;&gt;""),SUBSTITUTE(ADDRESS(ROWS($1:36),MATCH(AA28,$A28:$J28,0)),"$","")&amp;"; ","")&amp;
IF(AND(AB37&lt;5,AB28&lt;&gt;""),SUBSTITUTE(ADDRESS(ROWS($1:36),MATCH(AB28,$A28:$J28,0)),"$","")&amp;"; ","")&amp;
IF(AND(AC37&lt;5,AC28&lt;&gt;""),SUBSTITUTE(ADDRESS(ROWS($1:36),MATCH(AC28,$A28:$J28,0)),"$","")&amp;"; ","")&amp;
IF(AND(AD37&lt;5,AD28&lt;&gt;""),SUBSTITUTE(ADDRESS(ROWS($1:36),MATCH(AD28,$A28:$J28,0)),"$","")&amp;"; ","")&amp;
IF(AND(AE37&lt;5,AE28&lt;&gt;""),SUBSTITUTE(ADDRESS(ROWS($1:36),MATCH(AE28,$A28:$J28,0)),"$","")&amp;"; ","")&amp;
IF(AND(AF37&lt;5,AF28&lt;&gt;""),SUBSTITUTE(ADDRESS(ROWS($1:36),MATCH(AF28,$A28:$J28,0)),"$","")&amp;"; ","")&amp;
IF(AND(Z38&lt;5,Z28&lt;&gt;""),SUBSTITUTE(ADDRESS(ROWS($1:37),MATCH(Z28,$A28:$J28,0)),"$","")&amp;"; ","")&amp;
IF(AND(AA38&lt;5,AA28&lt;&gt;""),SUBSTITUTE(ADDRESS(ROWS($1:37),MATCH(AA28,$A28:$J28,0)),"$","")&amp;"; ","")&amp;
IF(AND(AB38&lt;5,AB28&lt;&gt;""),SUBSTITUTE(ADDRESS(ROWS($1:37),MATCH(AB28,$A28:$J28,0)),"$","")&amp;"; ","")&amp;
IF(AND(AC38&lt;5,AC28&lt;&gt;""),SUBSTITUTE(ADDRESS(ROWS($1:37),MATCH(AC28,$A28:$J28,0)),"$","")&amp;"; ","")&amp;
IF(AND(AD38&lt;5,AD28&lt;&gt;""),SUBSTITUTE(ADDRESS(ROWS($1:37),MATCH(AD28,$A28:$J28,0)),"$","")&amp;"; ","")&amp;
IF(AND(AE38&lt;5,AE28&lt;&gt;""),SUBSTITUTE(ADDRESS(ROWS($1:37),MATCH(AE28,$A28:$J28,0)),"$","")&amp;"; ","")&amp;
IF(AND(AF38&lt;5,AF28&lt;&gt;""),SUBSTITUTE(ADDRESS(ROWS($1:37),MATCH(AF28,$A28:$J28,0)),"$","")&amp;"; ","")</f>
        <v/>
      </c>
      <c r="Y37" s="82" t="s">
        <v>37</v>
      </c>
      <c r="Z37" s="83" t="str">
        <f t="shared" ref="Z37:AF37" si="16">IFERROR(Z36*$M36/$Y36,"")</f>
        <v/>
      </c>
      <c r="AA37" s="84" t="str">
        <f t="shared" si="16"/>
        <v/>
      </c>
      <c r="AB37" s="84" t="str">
        <f t="shared" si="16"/>
        <v/>
      </c>
      <c r="AC37" s="84" t="str">
        <f t="shared" si="16"/>
        <v/>
      </c>
      <c r="AD37" s="84" t="str">
        <f t="shared" si="16"/>
        <v/>
      </c>
      <c r="AE37" s="84" t="str">
        <f t="shared" si="16"/>
        <v/>
      </c>
      <c r="AF37" s="85" t="str">
        <f t="shared" si="16"/>
        <v/>
      </c>
    </row>
    <row r="38" spans="1:32" ht="30.6" customHeight="1" thickBot="1" x14ac:dyDescent="0.6">
      <c r="A38" s="453"/>
      <c r="B38" s="106" t="s">
        <v>191</v>
      </c>
      <c r="C38" s="58" t="str">
        <f>IF(OR(C36="",C36&lt;=0),"-",C37/C36)</f>
        <v>-</v>
      </c>
      <c r="D38" s="59" t="str">
        <f>IF(OR(D36="",D36&lt;=0),"-",D37/D36)</f>
        <v>-</v>
      </c>
      <c r="E38" s="60" t="str">
        <f t="shared" ref="E38:F38" si="17">IF(OR(E36="",E36&lt;=0),"-",E37/E36)</f>
        <v>-</v>
      </c>
      <c r="F38" s="150" t="str">
        <f t="shared" si="17"/>
        <v>-</v>
      </c>
      <c r="K38" s="464"/>
      <c r="M38" s="43" t="s">
        <v>43</v>
      </c>
      <c r="N38" s="86" t="str">
        <f t="shared" ref="N38:T39" si="18">IFERROR(N36/$M36,"")</f>
        <v/>
      </c>
      <c r="O38" s="87" t="str">
        <f t="shared" si="18"/>
        <v/>
      </c>
      <c r="P38" s="87" t="str">
        <f t="shared" si="18"/>
        <v/>
      </c>
      <c r="Q38" s="87" t="str">
        <f t="shared" si="18"/>
        <v/>
      </c>
      <c r="R38" s="87" t="str">
        <f t="shared" si="18"/>
        <v/>
      </c>
      <c r="S38" s="87" t="str">
        <f t="shared" si="18"/>
        <v/>
      </c>
      <c r="T38" s="88" t="str">
        <f t="shared" si="18"/>
        <v/>
      </c>
      <c r="U38" s="89"/>
      <c r="V38" s="459"/>
      <c r="W38" s="89"/>
      <c r="X38" s="139" t="str">
        <f>IFERROR(CHOOSE(MAX(#REF!),"need more data","CHISQ.TEST(L21:M22, X22:Y23)","CHISQ.TEST(L21:N22, X22:Z23)","CHISQ.TEST(L21:O22, X22:AA23)","CHISQ.TEST(L21:P22, X22:AB23)","CHISQ.TEST(L21:Q22, X22:AC23)","CHISQ.TEST(L21:R22, X22:AD23)"),"")</f>
        <v/>
      </c>
      <c r="Y38" s="90" t="s">
        <v>38</v>
      </c>
      <c r="Z38" s="91" t="str">
        <f t="shared" ref="Z38:AF38" si="19">IFERROR(Z36*$M37/$Y36,"")</f>
        <v/>
      </c>
      <c r="AA38" s="92" t="str">
        <f t="shared" si="19"/>
        <v/>
      </c>
      <c r="AB38" s="92" t="str">
        <f t="shared" si="19"/>
        <v/>
      </c>
      <c r="AC38" s="92" t="str">
        <f t="shared" si="19"/>
        <v/>
      </c>
      <c r="AD38" s="92" t="str">
        <f t="shared" si="19"/>
        <v/>
      </c>
      <c r="AE38" s="92" t="str">
        <f t="shared" si="19"/>
        <v/>
      </c>
      <c r="AF38" s="93" t="str">
        <f t="shared" si="19"/>
        <v/>
      </c>
    </row>
    <row r="39" spans="1:32" ht="30.6" customHeight="1" thickBot="1" x14ac:dyDescent="0.6">
      <c r="A39" s="454"/>
      <c r="B39" s="274" t="s">
        <v>80</v>
      </c>
      <c r="C39" s="275" t="str">
        <f>IF(X40="need more data","Need more data",IF(X40="","",IF(X40&lt;=$Y$1, "No", "Yes")))</f>
        <v/>
      </c>
      <c r="D39" s="276" t="str">
        <f>IFERROR(IF(MIN(_xlfn.MINIFS($Z37:$AF37,$Z28:$AF28,D28),_xlfn.MINIFS($Z38:$AF38,$Z28:$AF28,D28))&lt;5,"-",IF(INDEX($Z40:$AF40,1,MATCH(D28,$Z28:$AF28,0))&lt;=$Y$1, "No", "Yes")),"")</f>
        <v>-</v>
      </c>
      <c r="E39" s="277" t="str">
        <f>IFERROR(IF(MIN(_xlfn.MINIFS($Z37:$AF37,$Z28:$AF28,E28),_xlfn.MINIFS($Z38:$AF38,$Z28:$AF28,E28))&lt;5,"-",IF(INDEX($Z40:$AF40,1,MATCH(E28,$Z28:$AF28,0))&lt;=$Y$1, "No", "Yes")),"")</f>
        <v>-</v>
      </c>
      <c r="F39" s="281" t="str">
        <f>IFERROR(IF(MIN(_xlfn.MINIFS($Z37:$AF37,$Z28:$AF28,F28),_xlfn.MINIFS($Z38:$AF38,$Z28:$AF28,F28))&lt;5,"-",IF(INDEX($Z40:$AF40,1,MATCH(F28,$Z28:$AF28,0))&lt;=$Y$1, "No", "Yes")),"")</f>
        <v>-</v>
      </c>
      <c r="K39" s="465"/>
      <c r="M39" s="44" t="s">
        <v>44</v>
      </c>
      <c r="N39" s="95" t="str">
        <f t="shared" si="18"/>
        <v/>
      </c>
      <c r="O39" s="96" t="str">
        <f t="shared" si="18"/>
        <v/>
      </c>
      <c r="P39" s="96" t="str">
        <f t="shared" si="18"/>
        <v/>
      </c>
      <c r="Q39" s="96" t="str">
        <f t="shared" si="18"/>
        <v/>
      </c>
      <c r="R39" s="96" t="str">
        <f t="shared" si="18"/>
        <v/>
      </c>
      <c r="S39" s="96" t="str">
        <f t="shared" si="18"/>
        <v/>
      </c>
      <c r="T39" s="97" t="str">
        <f t="shared" si="18"/>
        <v/>
      </c>
      <c r="U39" s="98"/>
      <c r="V39" s="26"/>
      <c r="W39" s="89"/>
      <c r="X39" s="21" t="s">
        <v>29</v>
      </c>
      <c r="Y39" s="82" t="s">
        <v>39</v>
      </c>
      <c r="Z39" s="99" t="str">
        <f t="shared" ref="Z39:AF39" si="20">IFERROR((N39-N38)/SQRT(N38*(1-N38)/$M37),"")</f>
        <v/>
      </c>
      <c r="AA39" s="100" t="str">
        <f t="shared" si="20"/>
        <v/>
      </c>
      <c r="AB39" s="100" t="str">
        <f t="shared" si="20"/>
        <v/>
      </c>
      <c r="AC39" s="100" t="str">
        <f t="shared" si="20"/>
        <v/>
      </c>
      <c r="AD39" s="100" t="str">
        <f t="shared" si="20"/>
        <v/>
      </c>
      <c r="AE39" s="100" t="str">
        <f t="shared" si="20"/>
        <v/>
      </c>
      <c r="AF39" s="101" t="str">
        <f t="shared" si="20"/>
        <v/>
      </c>
    </row>
    <row r="40" spans="1:32" s="259" customFormat="1" ht="15.6" hidden="1" x14ac:dyDescent="0.55000000000000004">
      <c r="A40" s="287"/>
      <c r="B40" s="254" t="s">
        <v>193</v>
      </c>
      <c r="C40" s="255"/>
      <c r="D40" s="256" t="str">
        <f>IF(SUM(D29:D30)&lt;=0,"",MAX($C40:C40)+1)</f>
        <v/>
      </c>
      <c r="E40" s="256" t="str">
        <f>IF(SUM(E29:E30)&lt;=0,"",MAX($C40:D40)+1)</f>
        <v/>
      </c>
      <c r="F40" s="256" t="str">
        <f>IF(SUM(F29:F30)&lt;=0,"",MAX($C40:E40)+1)</f>
        <v/>
      </c>
      <c r="G40" s="256" t="str">
        <f>IF(SUM(G29:G30)&lt;=0,"",MAX($C40:F40)+1)</f>
        <v/>
      </c>
      <c r="H40" s="256" t="str">
        <f>IF(SUM(H29:H30)&lt;=0,"",MAX($C40:G40)+1)</f>
        <v/>
      </c>
      <c r="I40" s="256" t="str">
        <f>IF(SUM(I29:I30)&lt;=0,"",MAX($C40:H40)+1)</f>
        <v/>
      </c>
      <c r="J40" s="435" t="str">
        <f>IF(SUM(J29:J30)&lt;=0,"",MAX($C40:I40)+1)</f>
        <v/>
      </c>
      <c r="L40" s="258"/>
      <c r="M40" s="260" t="str">
        <f>B40</f>
        <v>INCOME LEVEL</v>
      </c>
      <c r="N40" s="261" t="str">
        <f>IF(MIN($D40:$J40)&lt;=0,"",MIN($D40:$J40))</f>
        <v/>
      </c>
      <c r="O40" s="262" t="str">
        <f t="shared" ref="O40:T40" si="21">IFERROR(IF(N40=MAX($D40:$J40),"",N40+1),"")</f>
        <v/>
      </c>
      <c r="P40" s="262" t="str">
        <f t="shared" si="21"/>
        <v/>
      </c>
      <c r="Q40" s="262" t="str">
        <f t="shared" si="21"/>
        <v/>
      </c>
      <c r="R40" s="262" t="str">
        <f t="shared" si="21"/>
        <v/>
      </c>
      <c r="S40" s="262" t="str">
        <f t="shared" si="21"/>
        <v/>
      </c>
      <c r="T40" s="263" t="str">
        <f t="shared" si="21"/>
        <v/>
      </c>
      <c r="U40" s="264"/>
      <c r="V40" s="264"/>
      <c r="W40" s="264"/>
      <c r="X40" s="102" t="str">
        <f>IFERROR(CHOOSE(MAX(N40:T40),"need more data",_xlfn.CHISQ.TEST(N36:O37, Z37:AA38),_xlfn.CHISQ.TEST(N36:P37, Z37:AB38),_xlfn.CHISQ.TEST(N36:Q37, Z37:AC38),_xlfn.CHISQ.TEST(N36:R37, Z37:AD38),_xlfn.CHISQ.TEST(N36:S37, Z37:AE38),_xlfn.CHISQ.TEST(N36:T37, Z37:AF38)),"")</f>
        <v/>
      </c>
      <c r="Y40" s="103" t="s">
        <v>40</v>
      </c>
      <c r="Z40" s="91" t="str">
        <f t="shared" ref="Z40:AF40" si="22">IF(ISNUMBER(Z39),2*NORMSDIST(-ABS(Z39)),"")</f>
        <v/>
      </c>
      <c r="AA40" s="92" t="str">
        <f t="shared" si="22"/>
        <v/>
      </c>
      <c r="AB40" s="92" t="str">
        <f t="shared" si="22"/>
        <v/>
      </c>
      <c r="AC40" s="92" t="str">
        <f t="shared" si="22"/>
        <v/>
      </c>
      <c r="AD40" s="92" t="str">
        <f t="shared" si="22"/>
        <v/>
      </c>
      <c r="AE40" s="92" t="str">
        <f t="shared" si="22"/>
        <v/>
      </c>
      <c r="AF40" s="93" t="str">
        <f t="shared" si="22"/>
        <v/>
      </c>
    </row>
    <row r="41" spans="1:32" x14ac:dyDescent="0.55000000000000004">
      <c r="B41" s="425" t="s">
        <v>24</v>
      </c>
      <c r="C41" s="420"/>
      <c r="D41" s="420"/>
      <c r="E41" s="420"/>
      <c r="F41" s="420"/>
      <c r="G41" s="420"/>
      <c r="H41" s="420"/>
      <c r="I41" s="420"/>
      <c r="J41" s="420"/>
      <c r="L41" s="138"/>
      <c r="M41" s="139"/>
      <c r="X41" s="297"/>
      <c r="Y41" s="298"/>
      <c r="Z41" s="126"/>
      <c r="AA41" s="126"/>
      <c r="AB41" s="126"/>
      <c r="AC41" s="126"/>
      <c r="AD41" s="126"/>
      <c r="AE41" s="126"/>
      <c r="AF41" s="126"/>
    </row>
    <row r="42" spans="1:32" ht="26.5" hidden="1" customHeight="1" x14ac:dyDescent="0.55000000000000004">
      <c r="B42" s="299"/>
      <c r="C42" s="265"/>
      <c r="D42" s="265"/>
      <c r="E42" s="265"/>
      <c r="F42" s="265"/>
      <c r="G42" s="265"/>
      <c r="H42" s="265"/>
      <c r="I42" s="265"/>
      <c r="J42" s="265"/>
      <c r="K42" s="137"/>
      <c r="L42" s="137"/>
      <c r="M42" s="139"/>
      <c r="X42" s="138"/>
      <c r="Y42" s="138"/>
      <c r="Z42" s="138"/>
      <c r="AA42" s="138"/>
      <c r="AB42" s="138"/>
      <c r="AC42" s="138"/>
      <c r="AD42" s="138"/>
      <c r="AE42" s="138"/>
      <c r="AF42" s="138"/>
    </row>
  </sheetData>
  <sheetProtection sheet="1" formatCells="0" formatColumns="0" formatRows="0"/>
  <mergeCells count="30">
    <mergeCell ref="A8:J8"/>
    <mergeCell ref="K8:K15"/>
    <mergeCell ref="A9:J9"/>
    <mergeCell ref="A10:J10"/>
    <mergeCell ref="A11:J11"/>
    <mergeCell ref="A12:J12"/>
    <mergeCell ref="A13:J13"/>
    <mergeCell ref="A20:A39"/>
    <mergeCell ref="K21:K24"/>
    <mergeCell ref="K27:K32"/>
    <mergeCell ref="V30:V31"/>
    <mergeCell ref="B33:J33"/>
    <mergeCell ref="K34:K39"/>
    <mergeCell ref="V37:V38"/>
    <mergeCell ref="V8:X19"/>
    <mergeCell ref="M2:S19"/>
    <mergeCell ref="K3:K6"/>
    <mergeCell ref="A14:J14"/>
    <mergeCell ref="A15:J15"/>
    <mergeCell ref="A16:J16"/>
    <mergeCell ref="A17:J17"/>
    <mergeCell ref="K17:K19"/>
    <mergeCell ref="A18:J18"/>
    <mergeCell ref="A19:J19"/>
    <mergeCell ref="A2:J2"/>
    <mergeCell ref="A3:J3"/>
    <mergeCell ref="A4:J4"/>
    <mergeCell ref="A5:J5"/>
    <mergeCell ref="A6:J6"/>
    <mergeCell ref="A7:J7"/>
  </mergeCells>
  <conditionalFormatting sqref="C22">
    <cfRule type="expression" dxfId="79" priority="14">
      <formula>C22&lt;&gt;VALUE($F$1)</formula>
    </cfRule>
  </conditionalFormatting>
  <conditionalFormatting sqref="C23">
    <cfRule type="expression" dxfId="78" priority="13">
      <formula>C23&lt;&gt;VALUE($H$1)</formula>
    </cfRule>
  </conditionalFormatting>
  <conditionalFormatting sqref="C24">
    <cfRule type="expression" dxfId="77" priority="12">
      <formula>C24&lt;&gt;VALUE($J$1)</formula>
    </cfRule>
  </conditionalFormatting>
  <conditionalFormatting sqref="C32:F32 C39:F39">
    <cfRule type="expression" dxfId="76" priority="6">
      <formula>C32="No"</formula>
    </cfRule>
    <cfRule type="expression" dxfId="75" priority="11">
      <formula>C32="Yes"</formula>
    </cfRule>
  </conditionalFormatting>
  <conditionalFormatting sqref="D29:J29">
    <cfRule type="expression" dxfId="74" priority="103">
      <formula>AND($C29&gt;0,INDEX($Z30:$AF30,1,MATCH(D28,$Z28:$AF28,0))&lt;5)</formula>
    </cfRule>
  </conditionalFormatting>
  <conditionalFormatting sqref="D30:J30">
    <cfRule type="expression" dxfId="73" priority="104">
      <formula>AND($C30&gt;0,INDEX($Z31:$AF31,1,MATCH(D28,$Z28:$AF28,0))&lt;5)</formula>
    </cfRule>
  </conditionalFormatting>
  <conditionalFormatting sqref="D36:J36">
    <cfRule type="expression" dxfId="72" priority="105">
      <formula>AND($C36&gt;0,INDEX($Z37:$AF37,1,MATCH(D28,$Z28:$AF28,0))&lt;5)</formula>
    </cfRule>
  </conditionalFormatting>
  <conditionalFormatting sqref="D37:J37">
    <cfRule type="expression" dxfId="71" priority="106">
      <formula>AND($C37&gt;0,INDEX($Z38:$AF38,1,MATCH(D28,$Z28:$AF28,0))&lt;5)</formula>
    </cfRule>
  </conditionalFormatting>
  <conditionalFormatting sqref="K21:K24">
    <cfRule type="expression" dxfId="70" priority="5">
      <formula>LEFT(K21,5)="Total"</formula>
    </cfRule>
  </conditionalFormatting>
  <conditionalFormatting sqref="Z30:AF30">
    <cfRule type="expression" dxfId="69" priority="10">
      <formula>AND(Z30&lt;5,Z28&lt;&gt;"")</formula>
    </cfRule>
  </conditionalFormatting>
  <conditionalFormatting sqref="Z31:AF31">
    <cfRule type="expression" dxfId="68" priority="9">
      <formula>AND(Z31&lt;5,Z28&lt;&gt;"")</formula>
    </cfRule>
  </conditionalFormatting>
  <conditionalFormatting sqref="Z37:AF37">
    <cfRule type="expression" dxfId="67" priority="8">
      <formula>AND(Z37&lt;5,Z28&lt;&gt;"")</formula>
    </cfRule>
  </conditionalFormatting>
  <conditionalFormatting sqref="Z38:AF38">
    <cfRule type="expression" dxfId="66" priority="7">
      <formula>AND(Z38&lt;5,Z28&lt;&gt;"")</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FD504-E46E-4133-9D3E-BB7EA117F653}">
  <sheetPr>
    <tabColor rgb="FFFFFFCC"/>
  </sheetPr>
  <dimension ref="A1:AG42"/>
  <sheetViews>
    <sheetView showGridLines="0" zoomScaleNormal="100" workbookViewId="0">
      <pane ySplit="1" topLeftCell="A20" activePane="bottomLeft" state="frozen"/>
      <selection activeCell="B37" sqref="B37"/>
      <selection pane="bottomLeft" activeCell="B24" sqref="B24"/>
    </sheetView>
  </sheetViews>
  <sheetFormatPr defaultColWidth="0" defaultRowHeight="14.4" zeroHeight="1" x14ac:dyDescent="0.55000000000000004"/>
  <cols>
    <col min="1" max="1" width="4.41796875" style="138" customWidth="1"/>
    <col min="2" max="2" width="35.41796875" style="138" customWidth="1"/>
    <col min="3" max="3" width="12.68359375" style="138" customWidth="1"/>
    <col min="4" max="5" width="17.578125" style="138" customWidth="1"/>
    <col min="6" max="6" width="16.68359375" style="138" customWidth="1"/>
    <col min="7" max="7" width="17.578125" style="138" customWidth="1"/>
    <col min="8" max="10" width="16.68359375" style="138" customWidth="1"/>
    <col min="11" max="11" width="49.578125" style="138" customWidth="1"/>
    <col min="12" max="12" width="0.83984375" style="136" hidden="1" customWidth="1"/>
    <col min="13" max="13" width="16.41796875" style="234" hidden="1" customWidth="1"/>
    <col min="14" max="20" width="12.68359375" style="25" hidden="1" customWidth="1"/>
    <col min="21" max="21" width="2.26171875" style="25" hidden="1" customWidth="1"/>
    <col min="22" max="22" width="6.15625" style="25" hidden="1" customWidth="1"/>
    <col min="23" max="23" width="2.26171875" style="25" hidden="1" customWidth="1"/>
    <col min="24" max="24" width="19.68359375" style="139" hidden="1" customWidth="1"/>
    <col min="25" max="25" width="15.578125" style="234" hidden="1" customWidth="1"/>
    <col min="26" max="26" width="14.26171875" style="233" hidden="1" customWidth="1"/>
    <col min="27" max="27" width="13.68359375" style="233" hidden="1" customWidth="1"/>
    <col min="28" max="29" width="13.41796875" style="233" hidden="1" customWidth="1"/>
    <col min="30" max="32" width="14.15625" style="233" hidden="1" customWidth="1"/>
    <col min="33" max="33" width="14.15625" style="138" hidden="1" customWidth="1"/>
    <col min="34" max="16384" width="9.15625" style="138" hidden="1"/>
  </cols>
  <sheetData>
    <row r="1" spans="1:32" ht="43.5" thickBot="1" x14ac:dyDescent="0.6">
      <c r="A1" s="313" t="s">
        <v>133</v>
      </c>
      <c r="B1" s="312"/>
      <c r="C1" s="227"/>
      <c r="D1" s="227"/>
      <c r="E1" s="300" t="s">
        <v>123</v>
      </c>
      <c r="F1" s="301">
        <f>Race_Ethnicity!F1</f>
        <v>0</v>
      </c>
      <c r="G1" s="300" t="s">
        <v>95</v>
      </c>
      <c r="H1" s="301">
        <f>Race_Ethnicity!H1</f>
        <v>0</v>
      </c>
      <c r="I1" s="300" t="s">
        <v>96</v>
      </c>
      <c r="J1" s="301">
        <f>Race_Ethnicity!J1</f>
        <v>0</v>
      </c>
      <c r="K1" s="250" t="s">
        <v>85</v>
      </c>
      <c r="L1" s="200" t="s">
        <v>97</v>
      </c>
      <c r="M1" s="228" t="s">
        <v>31</v>
      </c>
      <c r="R1" s="229"/>
      <c r="S1" s="230" t="s">
        <v>53</v>
      </c>
      <c r="T1" s="50">
        <v>0.95</v>
      </c>
      <c r="U1" s="229"/>
      <c r="V1" s="47"/>
      <c r="W1" s="47"/>
      <c r="X1" s="231" t="s">
        <v>54</v>
      </c>
      <c r="Y1" s="394">
        <f>(1-T1)/(MAX(N40:T40)+1)</f>
        <v>5.0000000000000044E-2</v>
      </c>
    </row>
    <row r="2" spans="1:32" ht="14.5" hidden="1" customHeight="1" thickBot="1" x14ac:dyDescent="0.6">
      <c r="A2" s="492" t="s">
        <v>87</v>
      </c>
      <c r="B2" s="492"/>
      <c r="C2" s="492"/>
      <c r="D2" s="492"/>
      <c r="E2" s="492"/>
      <c r="F2" s="492"/>
      <c r="G2" s="492"/>
      <c r="H2" s="492"/>
      <c r="I2" s="492"/>
      <c r="J2" s="492"/>
      <c r="M2" s="473"/>
      <c r="N2" s="473"/>
      <c r="O2" s="473"/>
      <c r="P2" s="473"/>
      <c r="Q2" s="473"/>
      <c r="R2" s="473"/>
      <c r="S2" s="473"/>
      <c r="Y2" s="235"/>
      <c r="Z2" s="201"/>
      <c r="AA2" s="201"/>
      <c r="AB2" s="201"/>
      <c r="AC2" s="201"/>
      <c r="AD2" s="201"/>
      <c r="AE2" s="201"/>
      <c r="AF2" s="201"/>
    </row>
    <row r="3" spans="1:32" ht="14.5" hidden="1" customHeight="1" x14ac:dyDescent="0.55000000000000004">
      <c r="A3" s="484" t="s">
        <v>150</v>
      </c>
      <c r="B3" s="484"/>
      <c r="C3" s="484"/>
      <c r="D3" s="484"/>
      <c r="E3" s="484"/>
      <c r="F3" s="484"/>
      <c r="G3" s="484"/>
      <c r="H3" s="484"/>
      <c r="I3" s="484"/>
      <c r="J3" s="485"/>
      <c r="K3" s="463" t="s">
        <v>141</v>
      </c>
      <c r="M3" s="473"/>
      <c r="N3" s="473"/>
      <c r="O3" s="473"/>
      <c r="P3" s="473"/>
      <c r="Q3" s="473"/>
      <c r="R3" s="473"/>
      <c r="S3" s="473"/>
      <c r="Y3" s="235"/>
      <c r="Z3" s="201"/>
      <c r="AA3" s="201"/>
      <c r="AB3" s="201"/>
      <c r="AC3" s="201"/>
      <c r="AD3" s="201"/>
      <c r="AE3" s="201"/>
      <c r="AF3" s="201"/>
    </row>
    <row r="4" spans="1:32" hidden="1" x14ac:dyDescent="0.55000000000000004">
      <c r="A4" s="484" t="s">
        <v>151</v>
      </c>
      <c r="B4" s="484"/>
      <c r="C4" s="484"/>
      <c r="D4" s="484"/>
      <c r="E4" s="484"/>
      <c r="F4" s="484"/>
      <c r="G4" s="484"/>
      <c r="H4" s="484"/>
      <c r="I4" s="484"/>
      <c r="J4" s="485"/>
      <c r="K4" s="464"/>
      <c r="M4" s="473"/>
      <c r="N4" s="473"/>
      <c r="O4" s="473"/>
      <c r="P4" s="473"/>
      <c r="Q4" s="473"/>
      <c r="R4" s="473"/>
      <c r="S4" s="473"/>
      <c r="Y4" s="235"/>
      <c r="Z4" s="201"/>
      <c r="AA4" s="201"/>
      <c r="AB4" s="201"/>
      <c r="AC4" s="201"/>
      <c r="AD4" s="201"/>
      <c r="AE4" s="201"/>
      <c r="AF4" s="201"/>
    </row>
    <row r="5" spans="1:32" hidden="1" x14ac:dyDescent="0.55000000000000004">
      <c r="A5" s="484" t="s">
        <v>152</v>
      </c>
      <c r="B5" s="484"/>
      <c r="C5" s="484"/>
      <c r="D5" s="484"/>
      <c r="E5" s="484"/>
      <c r="F5" s="484"/>
      <c r="G5" s="484"/>
      <c r="H5" s="484"/>
      <c r="I5" s="484"/>
      <c r="J5" s="485"/>
      <c r="K5" s="464"/>
      <c r="M5" s="473"/>
      <c r="N5" s="473"/>
      <c r="O5" s="473"/>
      <c r="P5" s="473"/>
      <c r="Q5" s="473"/>
      <c r="R5" s="473"/>
      <c r="S5" s="473"/>
      <c r="Y5" s="235"/>
      <c r="Z5" s="201"/>
      <c r="AA5" s="201"/>
      <c r="AB5" s="201"/>
      <c r="AC5" s="201"/>
      <c r="AD5" s="201"/>
      <c r="AE5" s="201"/>
      <c r="AF5" s="201"/>
    </row>
    <row r="6" spans="1:32" ht="58.5" hidden="1" customHeight="1" thickBot="1" x14ac:dyDescent="0.6">
      <c r="A6" s="490" t="s">
        <v>153</v>
      </c>
      <c r="B6" s="490"/>
      <c r="C6" s="490"/>
      <c r="D6" s="490"/>
      <c r="E6" s="490"/>
      <c r="F6" s="490"/>
      <c r="G6" s="490"/>
      <c r="H6" s="490"/>
      <c r="I6" s="490"/>
      <c r="J6" s="491"/>
      <c r="K6" s="465"/>
      <c r="L6" s="200" t="s">
        <v>112</v>
      </c>
      <c r="M6" s="473"/>
      <c r="N6" s="473"/>
      <c r="O6" s="473"/>
      <c r="P6" s="473"/>
      <c r="Q6" s="473"/>
      <c r="R6" s="473"/>
      <c r="S6" s="473"/>
      <c r="Y6" s="235"/>
      <c r="Z6" s="201"/>
      <c r="AA6" s="201"/>
      <c r="AB6" s="201"/>
      <c r="AC6" s="201"/>
      <c r="AD6" s="201"/>
      <c r="AE6" s="201"/>
      <c r="AF6" s="201"/>
    </row>
    <row r="7" spans="1:32" ht="14.7" hidden="1" thickBot="1" x14ac:dyDescent="0.6">
      <c r="A7" s="488" t="s">
        <v>88</v>
      </c>
      <c r="B7" s="488"/>
      <c r="C7" s="488"/>
      <c r="D7" s="488"/>
      <c r="E7" s="488"/>
      <c r="F7" s="488"/>
      <c r="G7" s="488"/>
      <c r="H7" s="488"/>
      <c r="I7" s="488"/>
      <c r="J7" s="488"/>
      <c r="M7" s="473"/>
      <c r="N7" s="473"/>
      <c r="O7" s="473"/>
      <c r="P7" s="473"/>
      <c r="Q7" s="473"/>
      <c r="R7" s="473"/>
      <c r="S7" s="473"/>
      <c r="Y7" s="235"/>
      <c r="Z7" s="201"/>
      <c r="AA7" s="201"/>
      <c r="AB7" s="201"/>
      <c r="AC7" s="201"/>
      <c r="AD7" s="201"/>
      <c r="AE7" s="201"/>
      <c r="AF7" s="201"/>
    </row>
    <row r="8" spans="1:32" ht="14.5" hidden="1" customHeight="1" x14ac:dyDescent="0.55000000000000004">
      <c r="A8" s="488" t="s">
        <v>127</v>
      </c>
      <c r="B8" s="488"/>
      <c r="C8" s="488"/>
      <c r="D8" s="488"/>
      <c r="E8" s="488"/>
      <c r="F8" s="488"/>
      <c r="G8" s="488"/>
      <c r="H8" s="488"/>
      <c r="I8" s="488"/>
      <c r="J8" s="489"/>
      <c r="K8" s="463" t="s">
        <v>90</v>
      </c>
      <c r="M8" s="473"/>
      <c r="N8" s="473"/>
      <c r="O8" s="473"/>
      <c r="P8" s="473"/>
      <c r="Q8" s="473"/>
      <c r="R8" s="473"/>
      <c r="S8" s="473"/>
      <c r="V8" s="466"/>
      <c r="W8" s="466"/>
      <c r="X8" s="466"/>
      <c r="Y8" s="235"/>
      <c r="Z8" s="201"/>
      <c r="AA8" s="201"/>
      <c r="AB8" s="201"/>
      <c r="AC8" s="201"/>
      <c r="AD8" s="201"/>
      <c r="AE8" s="201"/>
      <c r="AF8" s="201"/>
    </row>
    <row r="9" spans="1:32" hidden="1" x14ac:dyDescent="0.55000000000000004">
      <c r="A9" s="484" t="s">
        <v>155</v>
      </c>
      <c r="B9" s="484"/>
      <c r="C9" s="484"/>
      <c r="D9" s="484"/>
      <c r="E9" s="484"/>
      <c r="F9" s="484"/>
      <c r="G9" s="484"/>
      <c r="H9" s="484"/>
      <c r="I9" s="484"/>
      <c r="J9" s="485"/>
      <c r="K9" s="464"/>
      <c r="M9" s="473"/>
      <c r="N9" s="473"/>
      <c r="O9" s="473"/>
      <c r="P9" s="473"/>
      <c r="Q9" s="473"/>
      <c r="R9" s="473"/>
      <c r="S9" s="473"/>
      <c r="V9" s="466"/>
      <c r="W9" s="466"/>
      <c r="X9" s="466"/>
      <c r="Y9" s="235"/>
      <c r="Z9" s="201"/>
      <c r="AA9" s="201"/>
      <c r="AB9" s="201"/>
      <c r="AC9" s="201"/>
      <c r="AD9" s="201"/>
      <c r="AE9" s="201"/>
      <c r="AF9" s="201"/>
    </row>
    <row r="10" spans="1:32" hidden="1" x14ac:dyDescent="0.55000000000000004">
      <c r="A10" s="484" t="s">
        <v>156</v>
      </c>
      <c r="B10" s="484"/>
      <c r="C10" s="484"/>
      <c r="D10" s="484"/>
      <c r="E10" s="484"/>
      <c r="F10" s="484"/>
      <c r="G10" s="484"/>
      <c r="H10" s="484"/>
      <c r="I10" s="484"/>
      <c r="J10" s="485"/>
      <c r="K10" s="464"/>
      <c r="M10" s="473"/>
      <c r="N10" s="473"/>
      <c r="O10" s="473"/>
      <c r="P10" s="473"/>
      <c r="Q10" s="473"/>
      <c r="R10" s="473"/>
      <c r="S10" s="473"/>
      <c r="V10" s="466"/>
      <c r="W10" s="466"/>
      <c r="X10" s="466"/>
      <c r="Y10" s="235"/>
      <c r="Z10" s="201"/>
      <c r="AA10" s="201"/>
      <c r="AB10" s="201"/>
      <c r="AC10" s="201"/>
      <c r="AD10" s="201"/>
      <c r="AE10" s="201"/>
      <c r="AF10" s="201"/>
    </row>
    <row r="11" spans="1:32" hidden="1" x14ac:dyDescent="0.55000000000000004">
      <c r="A11" s="484" t="s">
        <v>157</v>
      </c>
      <c r="B11" s="484"/>
      <c r="C11" s="484"/>
      <c r="D11" s="484"/>
      <c r="E11" s="484"/>
      <c r="F11" s="484"/>
      <c r="G11" s="484"/>
      <c r="H11" s="484"/>
      <c r="I11" s="484"/>
      <c r="J11" s="485"/>
      <c r="K11" s="464"/>
      <c r="M11" s="473"/>
      <c r="N11" s="473"/>
      <c r="O11" s="473"/>
      <c r="P11" s="473"/>
      <c r="Q11" s="473"/>
      <c r="R11" s="473"/>
      <c r="S11" s="473"/>
      <c r="V11" s="466"/>
      <c r="W11" s="466"/>
      <c r="X11" s="466"/>
      <c r="Y11" s="235"/>
      <c r="Z11" s="201"/>
      <c r="AA11" s="201"/>
      <c r="AB11" s="201"/>
      <c r="AC11" s="201"/>
      <c r="AD11" s="201"/>
      <c r="AE11" s="201"/>
      <c r="AF11" s="201"/>
    </row>
    <row r="12" spans="1:32" ht="28.8" hidden="1" x14ac:dyDescent="0.55000000000000004">
      <c r="A12" s="486" t="s">
        <v>154</v>
      </c>
      <c r="B12" s="486"/>
      <c r="C12" s="486"/>
      <c r="D12" s="486"/>
      <c r="E12" s="486"/>
      <c r="F12" s="486"/>
      <c r="G12" s="486"/>
      <c r="H12" s="486"/>
      <c r="I12" s="486"/>
      <c r="J12" s="487"/>
      <c r="K12" s="464"/>
      <c r="L12" s="200" t="s">
        <v>81</v>
      </c>
      <c r="M12" s="473"/>
      <c r="N12" s="473"/>
      <c r="O12" s="473"/>
      <c r="P12" s="473"/>
      <c r="Q12" s="473"/>
      <c r="R12" s="473"/>
      <c r="S12" s="473"/>
      <c r="V12" s="466"/>
      <c r="W12" s="466"/>
      <c r="X12" s="466"/>
      <c r="Y12" s="235"/>
      <c r="Z12" s="201"/>
      <c r="AA12" s="201"/>
      <c r="AB12" s="201"/>
      <c r="AC12" s="201"/>
      <c r="AD12" s="201"/>
      <c r="AE12" s="201"/>
      <c r="AF12" s="201"/>
    </row>
    <row r="13" spans="1:32" hidden="1" x14ac:dyDescent="0.55000000000000004">
      <c r="A13" s="488" t="s">
        <v>89</v>
      </c>
      <c r="B13" s="488"/>
      <c r="C13" s="488"/>
      <c r="D13" s="488"/>
      <c r="E13" s="488"/>
      <c r="F13" s="488"/>
      <c r="G13" s="488"/>
      <c r="H13" s="488"/>
      <c r="I13" s="488"/>
      <c r="J13" s="489"/>
      <c r="K13" s="464"/>
      <c r="M13" s="473"/>
      <c r="N13" s="473"/>
      <c r="O13" s="473"/>
      <c r="P13" s="473"/>
      <c r="Q13" s="473"/>
      <c r="R13" s="473"/>
      <c r="S13" s="473"/>
      <c r="V13" s="466"/>
      <c r="W13" s="466"/>
      <c r="X13" s="466"/>
      <c r="Y13" s="235"/>
      <c r="Z13" s="201"/>
      <c r="AA13" s="201"/>
      <c r="AB13" s="201"/>
      <c r="AC13" s="201"/>
      <c r="AD13" s="201"/>
      <c r="AE13" s="201"/>
      <c r="AF13" s="201"/>
    </row>
    <row r="14" spans="1:32" hidden="1" x14ac:dyDescent="0.55000000000000004">
      <c r="A14" s="484" t="s">
        <v>159</v>
      </c>
      <c r="B14" s="484"/>
      <c r="C14" s="484"/>
      <c r="D14" s="484"/>
      <c r="E14" s="484"/>
      <c r="F14" s="484"/>
      <c r="G14" s="484"/>
      <c r="H14" s="484"/>
      <c r="I14" s="484"/>
      <c r="J14" s="485"/>
      <c r="K14" s="464"/>
      <c r="M14" s="473"/>
      <c r="N14" s="473"/>
      <c r="O14" s="473"/>
      <c r="P14" s="473"/>
      <c r="Q14" s="473"/>
      <c r="R14" s="473"/>
      <c r="S14" s="473"/>
      <c r="V14" s="466"/>
      <c r="W14" s="466"/>
      <c r="X14" s="466"/>
      <c r="Y14" s="235"/>
      <c r="Z14" s="201"/>
      <c r="AA14" s="201"/>
      <c r="AB14" s="201"/>
      <c r="AC14" s="201"/>
      <c r="AD14" s="201"/>
      <c r="AE14" s="201"/>
      <c r="AF14" s="201"/>
    </row>
    <row r="15" spans="1:32" ht="14.7" hidden="1" thickBot="1" x14ac:dyDescent="0.6">
      <c r="A15" s="484" t="s">
        <v>160</v>
      </c>
      <c r="B15" s="484"/>
      <c r="C15" s="484"/>
      <c r="D15" s="484"/>
      <c r="E15" s="484"/>
      <c r="F15" s="484"/>
      <c r="G15" s="484"/>
      <c r="H15" s="484"/>
      <c r="I15" s="484"/>
      <c r="J15" s="485"/>
      <c r="K15" s="465"/>
      <c r="M15" s="473"/>
      <c r="N15" s="473"/>
      <c r="O15" s="473"/>
      <c r="P15" s="473"/>
      <c r="Q15" s="473"/>
      <c r="R15" s="473"/>
      <c r="S15" s="473"/>
      <c r="V15" s="466"/>
      <c r="W15" s="466"/>
      <c r="X15" s="466"/>
      <c r="Y15" s="235"/>
      <c r="Z15" s="201"/>
      <c r="AA15" s="201"/>
      <c r="AB15" s="201"/>
      <c r="AC15" s="201"/>
      <c r="AD15" s="201"/>
      <c r="AE15" s="201"/>
      <c r="AF15" s="201"/>
    </row>
    <row r="16" spans="1:32" ht="14.7" hidden="1" thickBot="1" x14ac:dyDescent="0.6">
      <c r="A16" s="484" t="s">
        <v>161</v>
      </c>
      <c r="B16" s="484"/>
      <c r="C16" s="484"/>
      <c r="D16" s="484"/>
      <c r="E16" s="484"/>
      <c r="F16" s="484"/>
      <c r="G16" s="484"/>
      <c r="H16" s="484"/>
      <c r="I16" s="484"/>
      <c r="J16" s="484"/>
      <c r="K16" s="424"/>
      <c r="M16" s="473"/>
      <c r="N16" s="473"/>
      <c r="O16" s="473"/>
      <c r="P16" s="473"/>
      <c r="Q16" s="473"/>
      <c r="R16" s="473"/>
      <c r="S16" s="473"/>
      <c r="V16" s="466"/>
      <c r="W16" s="466"/>
      <c r="X16" s="466"/>
      <c r="Y16" s="235"/>
      <c r="Z16" s="201"/>
      <c r="AA16" s="201"/>
      <c r="AB16" s="201"/>
      <c r="AC16" s="201"/>
      <c r="AD16" s="201"/>
      <c r="AE16" s="201"/>
      <c r="AF16" s="201"/>
    </row>
    <row r="17" spans="1:32" ht="29.1" hidden="1" customHeight="1" x14ac:dyDescent="0.55000000000000004">
      <c r="A17" s="486" t="s">
        <v>158</v>
      </c>
      <c r="B17" s="486"/>
      <c r="C17" s="486"/>
      <c r="D17" s="486"/>
      <c r="E17" s="486"/>
      <c r="F17" s="486"/>
      <c r="G17" s="486"/>
      <c r="H17" s="486"/>
      <c r="I17" s="486"/>
      <c r="J17" s="486"/>
      <c r="K17" s="463" t="s">
        <v>93</v>
      </c>
      <c r="L17" s="200" t="s">
        <v>81</v>
      </c>
      <c r="M17" s="473"/>
      <c r="N17" s="473"/>
      <c r="O17" s="473"/>
      <c r="P17" s="473"/>
      <c r="Q17" s="473"/>
      <c r="R17" s="473"/>
      <c r="S17" s="473"/>
      <c r="V17" s="466"/>
      <c r="W17" s="466"/>
      <c r="X17" s="466"/>
      <c r="Y17" s="235"/>
      <c r="Z17" s="201"/>
      <c r="AA17" s="201"/>
      <c r="AB17" s="201"/>
      <c r="AC17" s="201"/>
      <c r="AD17" s="201"/>
      <c r="AE17" s="201"/>
      <c r="AF17" s="201"/>
    </row>
    <row r="18" spans="1:32" ht="14.5" hidden="1" customHeight="1" x14ac:dyDescent="0.55000000000000004">
      <c r="A18" s="467" t="s">
        <v>185</v>
      </c>
      <c r="B18" s="467"/>
      <c r="C18" s="467"/>
      <c r="D18" s="467"/>
      <c r="E18" s="467"/>
      <c r="F18" s="467"/>
      <c r="G18" s="467"/>
      <c r="H18" s="467"/>
      <c r="I18" s="467"/>
      <c r="J18" s="493"/>
      <c r="K18" s="464"/>
      <c r="M18" s="473"/>
      <c r="N18" s="473"/>
      <c r="O18" s="473"/>
      <c r="P18" s="473"/>
      <c r="Q18" s="473"/>
      <c r="R18" s="473"/>
      <c r="S18" s="473"/>
      <c r="V18" s="466"/>
      <c r="W18" s="466"/>
      <c r="X18" s="466"/>
      <c r="Y18" s="235"/>
      <c r="Z18" s="201"/>
      <c r="AA18" s="201"/>
      <c r="AB18" s="201"/>
      <c r="AC18" s="201"/>
      <c r="AD18" s="201"/>
      <c r="AE18" s="201"/>
      <c r="AF18" s="201"/>
    </row>
    <row r="19" spans="1:32" ht="29.1" hidden="1" thickBot="1" x14ac:dyDescent="0.6">
      <c r="A19" s="494" t="s">
        <v>186</v>
      </c>
      <c r="B19" s="494"/>
      <c r="C19" s="494"/>
      <c r="D19" s="494"/>
      <c r="E19" s="494"/>
      <c r="F19" s="494"/>
      <c r="G19" s="494"/>
      <c r="H19" s="494"/>
      <c r="I19" s="494"/>
      <c r="J19" s="495"/>
      <c r="K19" s="465"/>
      <c r="L19" s="200" t="s">
        <v>81</v>
      </c>
      <c r="M19" s="473"/>
      <c r="N19" s="473"/>
      <c r="O19" s="473"/>
      <c r="P19" s="473"/>
      <c r="Q19" s="473"/>
      <c r="R19" s="473"/>
      <c r="S19" s="473"/>
      <c r="V19" s="466"/>
      <c r="W19" s="466"/>
      <c r="X19" s="466"/>
      <c r="Z19" s="201"/>
      <c r="AA19" s="201"/>
      <c r="AB19" s="201"/>
      <c r="AC19" s="201"/>
      <c r="AD19" s="201"/>
      <c r="AE19" s="201"/>
      <c r="AF19" s="201"/>
    </row>
    <row r="20" spans="1:32" ht="16" customHeight="1" thickBot="1" x14ac:dyDescent="0.6">
      <c r="A20" s="455" t="s">
        <v>23</v>
      </c>
      <c r="B20" s="239" t="s">
        <v>83</v>
      </c>
      <c r="C20" s="240"/>
      <c r="D20" s="240"/>
      <c r="E20" s="240"/>
      <c r="F20" s="240"/>
      <c r="G20" s="240"/>
      <c r="H20" s="240"/>
      <c r="I20" s="240"/>
      <c r="J20" s="241"/>
      <c r="K20" s="241"/>
    </row>
    <row r="21" spans="1:32" ht="41.1" customHeight="1" thickBot="1" x14ac:dyDescent="0.6">
      <c r="A21" s="456"/>
      <c r="B21" s="317" t="s">
        <v>23</v>
      </c>
      <c r="C21" s="222" t="s">
        <v>6</v>
      </c>
      <c r="D21" s="268" t="s">
        <v>25</v>
      </c>
      <c r="E21" s="269" t="s">
        <v>26</v>
      </c>
      <c r="F21" s="285" t="s">
        <v>27</v>
      </c>
      <c r="K21" s="463" t="str">
        <f>IF(C22&lt;&gt;VALUE($F$1),"Total families participating must be "&amp;$F$1&amp;"."&amp;CHAR(10),"")&amp;IF(C23&lt;&gt;VALUE($H$1),"Total families surveyed must be "&amp;$H$1&amp;"."&amp;CHAR(10),"")&amp;IF(C24&lt;&gt;VALUE($J$1),"Total families responded must be "&amp;$J$1&amp;".","")&amp;IF(OR(C22&lt;&gt;VALUE($F$1),C23&lt;&gt;VALUE($H$1),C24&lt;&gt;VALUE($J$1)),"",IF(OR(MAX(N40:T40)&lt;=0,MAX(N40:T40)=COUNTA(D28:J28)),"","! Note: Results include data from only "&amp;IF(MAX(N40:T40)=1,"this 1 category: ", "these "&amp;MAX(N40:T40)&amp;" categories: "))&amp;IF(OR(MAX(N40:T40)&lt;=0,MAX(N40:T40)=COUNTA(D28:J28)),"",SUBSTITUTE(N28&amp;"; "&amp;IF(O28="","",O28&amp;"; "&amp;IF(P28="","",P28&amp;"; "&amp;IF(Q28="","",Q28&amp;"; "&amp;IF(R28="","",R28&amp;"; "&amp;IF(S28="","",S28&amp;"; "&amp;IF(T28="","",T28&amp;"; ")))))),"; ","",MAX(N40:T40))&amp;"."))</f>
        <v/>
      </c>
    </row>
    <row r="22" spans="1:32" s="245" customFormat="1" ht="15.6" x14ac:dyDescent="0.55000000000000004">
      <c r="A22" s="456"/>
      <c r="B22" s="209" t="s">
        <v>130</v>
      </c>
      <c r="C22" s="243">
        <f>SUM(D22:J22)</f>
        <v>0</v>
      </c>
      <c r="D22" s="395"/>
      <c r="E22" s="396"/>
      <c r="F22" s="404"/>
      <c r="G22" s="138"/>
      <c r="H22" s="138"/>
      <c r="I22" s="138"/>
      <c r="J22" s="138"/>
      <c r="K22" s="464"/>
      <c r="L22" s="244"/>
      <c r="N22" s="213"/>
      <c r="O22" s="213"/>
      <c r="P22" s="213"/>
      <c r="Q22" s="213"/>
      <c r="R22" s="213"/>
      <c r="S22" s="213"/>
      <c r="T22" s="213"/>
      <c r="U22" s="213"/>
      <c r="V22" s="213"/>
      <c r="W22" s="213"/>
      <c r="X22" s="246"/>
      <c r="Z22" s="247"/>
      <c r="AA22" s="247"/>
      <c r="AB22" s="247"/>
      <c r="AC22" s="247"/>
      <c r="AD22" s="247"/>
      <c r="AE22" s="247"/>
      <c r="AF22" s="247"/>
    </row>
    <row r="23" spans="1:32" s="245" customFormat="1" ht="15.6" x14ac:dyDescent="0.55000000000000004">
      <c r="A23" s="456"/>
      <c r="B23" s="279" t="s">
        <v>78</v>
      </c>
      <c r="C23" s="248">
        <f t="shared" ref="C23:C24" si="0">SUM(D23:J23)</f>
        <v>0</v>
      </c>
      <c r="D23" s="398"/>
      <c r="E23" s="399"/>
      <c r="F23" s="405"/>
      <c r="G23" s="138"/>
      <c r="H23" s="138"/>
      <c r="I23" s="138"/>
      <c r="J23" s="138"/>
      <c r="K23" s="464"/>
      <c r="L23" s="244"/>
      <c r="N23" s="213"/>
      <c r="O23" s="213"/>
      <c r="P23" s="213"/>
      <c r="Q23" s="213"/>
      <c r="R23" s="213"/>
      <c r="S23" s="213"/>
      <c r="T23" s="213"/>
      <c r="U23" s="213"/>
      <c r="V23" s="213"/>
      <c r="W23" s="213"/>
      <c r="X23" s="246"/>
      <c r="Z23" s="247"/>
      <c r="AA23" s="247"/>
      <c r="AB23" s="247"/>
      <c r="AC23" s="247"/>
      <c r="AD23" s="247"/>
      <c r="AE23" s="247"/>
      <c r="AF23" s="247"/>
    </row>
    <row r="24" spans="1:32" s="245" customFormat="1" ht="15.9" thickBot="1" x14ac:dyDescent="0.6">
      <c r="A24" s="456"/>
      <c r="B24" s="217" t="s">
        <v>7</v>
      </c>
      <c r="C24" s="249">
        <f t="shared" si="0"/>
        <v>0</v>
      </c>
      <c r="D24" s="401"/>
      <c r="E24" s="402"/>
      <c r="F24" s="406"/>
      <c r="G24" s="138"/>
      <c r="H24" s="138"/>
      <c r="I24" s="138"/>
      <c r="J24" s="138"/>
      <c r="K24" s="465"/>
      <c r="L24" s="244"/>
      <c r="N24" s="213"/>
      <c r="O24" s="213"/>
      <c r="P24" s="213"/>
      <c r="Q24" s="213"/>
      <c r="R24" s="213"/>
      <c r="S24" s="213"/>
      <c r="T24" s="213"/>
      <c r="U24" s="213"/>
      <c r="V24" s="213"/>
      <c r="W24" s="213"/>
      <c r="X24" s="246"/>
      <c r="Z24" s="247"/>
      <c r="AA24" s="247"/>
      <c r="AB24" s="247"/>
      <c r="AC24" s="247"/>
      <c r="AD24" s="247"/>
      <c r="AE24" s="247"/>
      <c r="AF24" s="247"/>
    </row>
    <row r="25" spans="1:32" ht="14.7" thickBot="1" x14ac:dyDescent="0.6">
      <c r="A25" s="456"/>
    </row>
    <row r="26" spans="1:32" ht="15.9" thickBot="1" x14ac:dyDescent="0.6">
      <c r="A26" s="456"/>
      <c r="B26" s="239" t="s">
        <v>84</v>
      </c>
      <c r="C26" s="240"/>
      <c r="D26" s="240"/>
      <c r="E26" s="240"/>
      <c r="F26" s="240"/>
      <c r="G26" s="240"/>
      <c r="H26" s="240"/>
      <c r="I26" s="240"/>
      <c r="J26" s="241"/>
      <c r="K26" s="241"/>
    </row>
    <row r="27" spans="1:32" ht="15.9" thickBot="1" x14ac:dyDescent="0.6">
      <c r="A27" s="456"/>
      <c r="B27" s="251" t="s">
        <v>127</v>
      </c>
      <c r="C27" s="252"/>
      <c r="D27" s="252"/>
      <c r="E27" s="252"/>
      <c r="F27" s="252"/>
      <c r="G27" s="252"/>
      <c r="H27" s="252"/>
      <c r="I27" s="252"/>
      <c r="J27" s="253"/>
      <c r="K27" s="463" t="str">
        <f>IF(C32="Yes","*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IF(V28=0,"",CHAR(10)&amp;CHAR(10)&amp;"* There "&amp;IF(V28=1,"is ","are ")&amp;V28&amp;" cell"&amp;IF(V28=1,"","s")&amp;" contributing to expected value which "&amp;IF(V28=1,"is","are")&amp;" too small to include calculations. In this table, cell"&amp;IF(V28=1,": ","s: ")&amp;SUBSTITUTE(V30,"; ","",V28)&amp;".")</f>
        <v/>
      </c>
    </row>
    <row r="28" spans="1:32" s="137" customFormat="1" ht="30.6" customHeight="1" x14ac:dyDescent="0.55000000000000004">
      <c r="A28" s="456"/>
      <c r="B28" s="316" t="s">
        <v>23</v>
      </c>
      <c r="C28" s="267" t="s">
        <v>6</v>
      </c>
      <c r="D28" s="268" t="s">
        <v>25</v>
      </c>
      <c r="E28" s="269" t="s">
        <v>26</v>
      </c>
      <c r="F28" s="286" t="s">
        <v>27</v>
      </c>
      <c r="G28" s="138"/>
      <c r="H28" s="138"/>
      <c r="I28" s="138"/>
      <c r="J28" s="138"/>
      <c r="K28" s="464"/>
      <c r="L28" s="136"/>
      <c r="M28" s="66" t="s">
        <v>6</v>
      </c>
      <c r="N28" s="13" t="str">
        <f t="shared" ref="N28:T28" si="1">IF(N40="","",INDEX($D28:$J28,1,MATCH(N40,$D40:$J40,0)))</f>
        <v/>
      </c>
      <c r="O28" s="14" t="str">
        <f t="shared" si="1"/>
        <v/>
      </c>
      <c r="P28" s="14" t="str">
        <f t="shared" si="1"/>
        <v/>
      </c>
      <c r="Q28" s="14" t="str">
        <f t="shared" si="1"/>
        <v/>
      </c>
      <c r="R28" s="14" t="str">
        <f t="shared" si="1"/>
        <v/>
      </c>
      <c r="S28" s="14" t="str">
        <f t="shared" si="1"/>
        <v/>
      </c>
      <c r="T28" s="15" t="str">
        <f t="shared" si="1"/>
        <v/>
      </c>
      <c r="U28" s="12"/>
      <c r="V28" s="27">
        <f>(COUNTIFS(Z30:AF30,"&lt;"&amp;5)-COUNTIFS(Z30:AF30,"&lt;"&amp;5,Z28:AF28,""))+(COUNTIFS(Z31:AF31,"&lt;"&amp;5)-COUNTIFS(Z31:AF31,"&lt;"&amp;5,Z28:AF28,""))</f>
        <v>0</v>
      </c>
      <c r="W28" s="12"/>
      <c r="X28" s="19" t="str">
        <f>B40</f>
        <v>TIME IN EARLY INTERVENTION</v>
      </c>
      <c r="Y28" s="67" t="s">
        <v>6</v>
      </c>
      <c r="Z28" s="22" t="str">
        <f>N28</f>
        <v/>
      </c>
      <c r="AA28" s="23" t="str">
        <f t="shared" ref="AA28:AF28" si="2">O28</f>
        <v/>
      </c>
      <c r="AB28" s="23" t="str">
        <f t="shared" si="2"/>
        <v/>
      </c>
      <c r="AC28" s="23" t="str">
        <f t="shared" si="2"/>
        <v/>
      </c>
      <c r="AD28" s="23" t="str">
        <f t="shared" si="2"/>
        <v/>
      </c>
      <c r="AE28" s="23" t="str">
        <f t="shared" si="2"/>
        <v/>
      </c>
      <c r="AF28" s="20" t="str">
        <f t="shared" si="2"/>
        <v/>
      </c>
    </row>
    <row r="29" spans="1:32" ht="30.6" customHeight="1" x14ac:dyDescent="0.55000000000000004">
      <c r="A29" s="456"/>
      <c r="B29" s="104" t="s">
        <v>130</v>
      </c>
      <c r="C29" s="68">
        <f>SUM(D29:J29)</f>
        <v>0</v>
      </c>
      <c r="D29" s="202" t="str">
        <f>IF(OR(D22="",D22&lt;0),"",D22)</f>
        <v/>
      </c>
      <c r="E29" s="203" t="str">
        <f>IF(OR(E22="",E22&lt;0),"",E22)</f>
        <v/>
      </c>
      <c r="F29" s="434" t="str">
        <f>IF(OR(F22="",F22&lt;0),"",F22)</f>
        <v/>
      </c>
      <c r="K29" s="464"/>
      <c r="M29" s="69">
        <f>SUM(N29:T29)</f>
        <v>0</v>
      </c>
      <c r="N29" s="70" t="str">
        <f t="shared" ref="N29:T29" si="3">IF(N40="","",INDEX($D29:$J29,1,MATCH(N40,$D40:$J40,0)))</f>
        <v/>
      </c>
      <c r="O29" s="71" t="str">
        <f t="shared" si="3"/>
        <v/>
      </c>
      <c r="P29" s="71" t="str">
        <f t="shared" si="3"/>
        <v/>
      </c>
      <c r="Q29" s="71" t="str">
        <f t="shared" si="3"/>
        <v/>
      </c>
      <c r="R29" s="71" t="str">
        <f t="shared" si="3"/>
        <v/>
      </c>
      <c r="S29" s="71" t="str">
        <f t="shared" si="3"/>
        <v/>
      </c>
      <c r="T29" s="72" t="str">
        <f t="shared" si="3"/>
        <v/>
      </c>
      <c r="V29" s="26"/>
      <c r="X29" s="73" t="s">
        <v>36</v>
      </c>
      <c r="Y29" s="74">
        <f t="shared" ref="Y29:AF29" si="4">SUM(M29:M30)</f>
        <v>0</v>
      </c>
      <c r="Z29" s="75">
        <f t="shared" si="4"/>
        <v>0</v>
      </c>
      <c r="AA29" s="76">
        <f t="shared" si="4"/>
        <v>0</v>
      </c>
      <c r="AB29" s="76">
        <f t="shared" si="4"/>
        <v>0</v>
      </c>
      <c r="AC29" s="76">
        <f t="shared" si="4"/>
        <v>0</v>
      </c>
      <c r="AD29" s="76">
        <f t="shared" si="4"/>
        <v>0</v>
      </c>
      <c r="AE29" s="76">
        <f t="shared" si="4"/>
        <v>0</v>
      </c>
      <c r="AF29" s="77">
        <f t="shared" si="4"/>
        <v>0</v>
      </c>
    </row>
    <row r="30" spans="1:32" ht="30.6" customHeight="1" x14ac:dyDescent="0.55000000000000004">
      <c r="A30" s="456"/>
      <c r="B30" s="105" t="s">
        <v>7</v>
      </c>
      <c r="C30" s="57">
        <f>SUM(D30:J30)</f>
        <v>0</v>
      </c>
      <c r="D30" s="205" t="str">
        <f>IF(OR(D24="",D24&lt;0),"",D24)</f>
        <v/>
      </c>
      <c r="E30" s="206" t="str">
        <f>IF(OR(E24="",E24&lt;0),"",E24)</f>
        <v/>
      </c>
      <c r="F30" s="207" t="str">
        <f>IF(OR(F24="",F24&lt;0),"",F24)</f>
        <v/>
      </c>
      <c r="K30" s="464"/>
      <c r="M30" s="78">
        <f>SUM(N30:T30)</f>
        <v>0</v>
      </c>
      <c r="N30" s="79" t="str">
        <f t="shared" ref="N30:T30" si="5">IF(N40="","",INDEX($D30:$J30,1,MATCH(N40,$D40:$J40,0)))</f>
        <v/>
      </c>
      <c r="O30" s="80" t="str">
        <f t="shared" si="5"/>
        <v/>
      </c>
      <c r="P30" s="80" t="str">
        <f t="shared" si="5"/>
        <v/>
      </c>
      <c r="Q30" s="80" t="str">
        <f t="shared" si="5"/>
        <v/>
      </c>
      <c r="R30" s="80" t="str">
        <f t="shared" si="5"/>
        <v/>
      </c>
      <c r="S30" s="80" t="str">
        <f t="shared" si="5"/>
        <v/>
      </c>
      <c r="T30" s="81" t="str">
        <f t="shared" si="5"/>
        <v/>
      </c>
      <c r="V30" s="458" t="str">
        <f>IF(AND(Z30&lt;5,Z28&lt;&gt;""),SUBSTITUTE(ADDRESS(ROWS($1:29),MATCH(Z28,$A28:$J28,0)),"$","")&amp;"; ","")&amp;
IF(AND(AA30&lt;5,AA28&lt;&gt;""),SUBSTITUTE(ADDRESS(ROWS($1:29),MATCH(AA28,$A28:$J28,0)),"$","")&amp;"; ","")&amp;
IF(AND(AB30&lt;5,AB28&lt;&gt;""),SUBSTITUTE(ADDRESS(ROWS($1:29),MATCH(AB28,$A28:$J28,0)),"$","")&amp;"; ","")&amp;
IF(AND(AC30&lt;5,AC28&lt;&gt;""),SUBSTITUTE(ADDRESS(ROWS($1:29),MATCH(AC28,$A28:$J28,0)),"$","")&amp;"; ","")&amp;
IF(AND(AD30&lt;5,AD28&lt;&gt;""),SUBSTITUTE(ADDRESS(ROWS($1:29),MATCH(AD28,$A28:$J28,0)),"$","")&amp;"; ","")&amp;
IF(AND(AE30&lt;5,AE28&lt;&gt;""),SUBSTITUTE(ADDRESS(ROWS($1:29),MATCH(AE28,$A28:$J28,0)),"$","")&amp;"; ","")&amp;
IF(AND(AF30&lt;5,AF28&lt;&gt;""),SUBSTITUTE(ADDRESS(ROWS($1:29),MATCH(AF28,$A28:$J28,0)),"$","")&amp;"; ","")&amp;
IF(AND(Z31&lt;5,Z28&lt;&gt;""),SUBSTITUTE(ADDRESS(ROWS($1:30),MATCH(Z28,$A28:$J28,0)),"$","")&amp;"; ","")&amp;
IF(AND(AA31&lt;5,AA28&lt;&gt;""),SUBSTITUTE(ADDRESS(ROWS($1:30),MATCH(AA28,$A28:$J28,0)),"$","")&amp;"; ","")&amp;
IF(AND(AB31&lt;5,AB28&lt;&gt;""),SUBSTITUTE(ADDRESS(ROWS($1:30),MATCH(AB28,$A28:$J28,0)),"$","")&amp;"; ","")&amp;
IF(AND(AC31&lt;5,AC28&lt;&gt;""),SUBSTITUTE(ADDRESS(ROWS($1:30),MATCH(AC28,$A28:$J28,0)),"$","")&amp;"; ","")&amp;
IF(AND(AD31&lt;5,AD28&lt;&gt;""),SUBSTITUTE(ADDRESS(ROWS($1:30),MATCH(AD28,$A28:$J28,0)),"$","")&amp;"; ","")&amp;
IF(AND(AE31&lt;5,AE28&lt;&gt;""),SUBSTITUTE(ADDRESS(ROWS($1:30),MATCH(AE28,$A28:$J28,0)),"$","")&amp;"; ","")&amp;
IF(AND(AF31&lt;5,AF28&lt;&gt;""),SUBSTITUTE(ADDRESS(ROWS($1:30),MATCH(AF28,$A28:$J28,0)),"$","")&amp;"; ","")</f>
        <v/>
      </c>
      <c r="Y30" s="82" t="s">
        <v>37</v>
      </c>
      <c r="Z30" s="83" t="str">
        <f t="shared" ref="Z30:AF30" si="6">IFERROR(Z29*$M29/$Y29,"")</f>
        <v/>
      </c>
      <c r="AA30" s="84" t="str">
        <f t="shared" si="6"/>
        <v/>
      </c>
      <c r="AB30" s="84" t="str">
        <f t="shared" si="6"/>
        <v/>
      </c>
      <c r="AC30" s="84" t="str">
        <f t="shared" si="6"/>
        <v/>
      </c>
      <c r="AD30" s="84" t="str">
        <f t="shared" si="6"/>
        <v/>
      </c>
      <c r="AE30" s="84" t="str">
        <f t="shared" si="6"/>
        <v/>
      </c>
      <c r="AF30" s="85" t="str">
        <f t="shared" si="6"/>
        <v/>
      </c>
    </row>
    <row r="31" spans="1:32" ht="30.6" customHeight="1" thickBot="1" x14ac:dyDescent="0.6">
      <c r="A31" s="456"/>
      <c r="B31" s="106" t="s">
        <v>131</v>
      </c>
      <c r="C31" s="58" t="str">
        <f>IF(OR(C29="",C29&lt;=0),"-",C30/C29)</f>
        <v>-</v>
      </c>
      <c r="D31" s="108" t="str">
        <f t="shared" ref="D31:F31" si="7">IF(OR(D29="",D29&lt;=0),"-",D30/D29)</f>
        <v>-</v>
      </c>
      <c r="E31" s="109" t="str">
        <f t="shared" si="7"/>
        <v>-</v>
      </c>
      <c r="F31" s="150" t="str">
        <f t="shared" si="7"/>
        <v>-</v>
      </c>
      <c r="K31" s="464"/>
      <c r="M31" s="43" t="s">
        <v>43</v>
      </c>
      <c r="N31" s="86" t="str">
        <f t="shared" ref="N31:T32" si="8">IFERROR(N29/$M29,"")</f>
        <v/>
      </c>
      <c r="O31" s="87" t="str">
        <f t="shared" si="8"/>
        <v/>
      </c>
      <c r="P31" s="87" t="str">
        <f t="shared" si="8"/>
        <v/>
      </c>
      <c r="Q31" s="87" t="str">
        <f t="shared" si="8"/>
        <v/>
      </c>
      <c r="R31" s="87" t="str">
        <f t="shared" si="8"/>
        <v/>
      </c>
      <c r="S31" s="87" t="str">
        <f t="shared" si="8"/>
        <v/>
      </c>
      <c r="T31" s="88" t="str">
        <f t="shared" si="8"/>
        <v/>
      </c>
      <c r="U31" s="89"/>
      <c r="V31" s="459"/>
      <c r="W31" s="89"/>
      <c r="X31" s="139" t="str">
        <f>IFERROR(CHOOSE(MAX(N40:T40),"need more data","CHISQ.TEST(L21:M22, X22:Y23)","CHISQ.TEST(L21:N22, X22:Z23)","CHISQ.TEST(L21:O22, X22:AA23)","CHISQ.TEST(L21:P22, X22:AB23)","CHISQ.TEST(L21:Q22, X22:AC23)","CHISQ.TEST(L21:R22, X22:AD23)"),"")</f>
        <v/>
      </c>
      <c r="Y31" s="90" t="s">
        <v>38</v>
      </c>
      <c r="Z31" s="91" t="str">
        <f t="shared" ref="Z31:AF31" si="9">IFERROR(Z29*$M30/$Y29,"")</f>
        <v/>
      </c>
      <c r="AA31" s="92" t="str">
        <f t="shared" si="9"/>
        <v/>
      </c>
      <c r="AB31" s="92" t="str">
        <f t="shared" si="9"/>
        <v/>
      </c>
      <c r="AC31" s="92" t="str">
        <f t="shared" si="9"/>
        <v/>
      </c>
      <c r="AD31" s="92" t="str">
        <f t="shared" si="9"/>
        <v/>
      </c>
      <c r="AE31" s="92" t="str">
        <f t="shared" si="9"/>
        <v/>
      </c>
      <c r="AF31" s="93" t="str">
        <f t="shared" si="9"/>
        <v/>
      </c>
    </row>
    <row r="32" spans="1:32" ht="30.6" customHeight="1" thickBot="1" x14ac:dyDescent="0.6">
      <c r="A32" s="456"/>
      <c r="B32" s="274" t="s">
        <v>132</v>
      </c>
      <c r="C32" s="275" t="str">
        <f>IF(X33="need more data","Need more data",IF(X33="","",IF(X33&lt;=$Y$1, "No", "Yes")))</f>
        <v/>
      </c>
      <c r="D32" s="276" t="str">
        <f>IFERROR(IF(MIN(_xlfn.MINIFS($Z30:$AF30,$Z28:$AF28,D28),_xlfn.MINIFS($Z31:$AF31,$Z28:$AF28,D28))&lt;5,"-",IF(INDEX($Z33:$AF33,1,MATCH(D28,$Z28:$AF28,0))&lt;=$Y$1, "No", "Yes")),"")</f>
        <v>-</v>
      </c>
      <c r="E32" s="277" t="str">
        <f>IFERROR(IF(MIN(_xlfn.MINIFS($Z30:$AF30,$Z28:$AF28,E28),_xlfn.MINIFS($Z31:$AF31,$Z28:$AF28,E28))&lt;5,"-",IF(INDEX($Z33:$AF33,1,MATCH(E28,$Z28:$AF28,0))&lt;=$Y$1, "No", "Yes")),"")</f>
        <v>-</v>
      </c>
      <c r="F32" s="281" t="str">
        <f>IFERROR(IF(MIN(_xlfn.MINIFS($Z30:$AF30,$Z28:$AF28,F28),_xlfn.MINIFS($Z31:$AF31,$Z28:$AF28,F28))&lt;5,"-",IF(INDEX($Z33:$AF33,1,MATCH(F28,$Z28:$AF28,0))&lt;=$Y$1, "No", "Yes")),"")</f>
        <v>-</v>
      </c>
      <c r="K32" s="465"/>
      <c r="M32" s="44" t="s">
        <v>44</v>
      </c>
      <c r="N32" s="95" t="str">
        <f t="shared" si="8"/>
        <v/>
      </c>
      <c r="O32" s="96" t="str">
        <f t="shared" si="8"/>
        <v/>
      </c>
      <c r="P32" s="96" t="str">
        <f t="shared" si="8"/>
        <v/>
      </c>
      <c r="Q32" s="96" t="str">
        <f t="shared" si="8"/>
        <v/>
      </c>
      <c r="R32" s="96" t="str">
        <f t="shared" si="8"/>
        <v/>
      </c>
      <c r="S32" s="96" t="str">
        <f t="shared" si="8"/>
        <v/>
      </c>
      <c r="T32" s="97" t="str">
        <f t="shared" si="8"/>
        <v/>
      </c>
      <c r="U32" s="98"/>
      <c r="V32" s="26"/>
      <c r="W32" s="89"/>
      <c r="X32" s="21" t="s">
        <v>29</v>
      </c>
      <c r="Y32" s="82" t="s">
        <v>39</v>
      </c>
      <c r="Z32" s="99" t="str">
        <f t="shared" ref="Z32:AF32" si="10">IFERROR((N32-N31)/SQRT(N31*(1-N31)/$M30),"")</f>
        <v/>
      </c>
      <c r="AA32" s="100" t="str">
        <f t="shared" si="10"/>
        <v/>
      </c>
      <c r="AB32" s="100" t="str">
        <f t="shared" si="10"/>
        <v/>
      </c>
      <c r="AC32" s="100" t="str">
        <f t="shared" si="10"/>
        <v/>
      </c>
      <c r="AD32" s="100" t="str">
        <f t="shared" si="10"/>
        <v/>
      </c>
      <c r="AE32" s="100" t="str">
        <f t="shared" si="10"/>
        <v/>
      </c>
      <c r="AF32" s="101" t="str">
        <f t="shared" si="10"/>
        <v/>
      </c>
    </row>
    <row r="33" spans="1:32" ht="14.7" thickBot="1" x14ac:dyDescent="0.6">
      <c r="A33" s="456"/>
      <c r="B33" s="438"/>
      <c r="C33" s="438"/>
      <c r="D33" s="438"/>
      <c r="E33" s="438"/>
      <c r="F33" s="438"/>
      <c r="G33" s="438"/>
      <c r="H33" s="438"/>
      <c r="I33" s="438"/>
      <c r="J33" s="438"/>
      <c r="K33" s="137"/>
      <c r="L33" s="200"/>
      <c r="M33" s="139"/>
      <c r="X33" s="102" t="str">
        <f>IFERROR(CHOOSE(MAX(N40:T40),"need more data",_xlfn.CHISQ.TEST(N29:O30, Z30:AA31),_xlfn.CHISQ.TEST(N29:P30, Z30:AB31),_xlfn.CHISQ.TEST(N29:Q30, Z30:AC31),_xlfn.CHISQ.TEST(N29:R30, Z30:AD31),_xlfn.CHISQ.TEST(N29:S30, Z30:AE31),_xlfn.CHISQ.TEST(N29:T30, Z30:AF31)),"")</f>
        <v/>
      </c>
      <c r="Y33" s="103" t="s">
        <v>40</v>
      </c>
      <c r="Z33" s="91" t="str">
        <f>IF(ISNUMBER(Z32),2*NORMSDIST(-ABS(Z32)),"")</f>
        <v/>
      </c>
      <c r="AA33" s="92" t="str">
        <f t="shared" ref="AA33:AF33" si="11">IF(ISNUMBER(AA32),2*NORMSDIST(-ABS(AA32)),"")</f>
        <v/>
      </c>
      <c r="AB33" s="92" t="str">
        <f t="shared" si="11"/>
        <v/>
      </c>
      <c r="AC33" s="92" t="str">
        <f t="shared" si="11"/>
        <v/>
      </c>
      <c r="AD33" s="92" t="str">
        <f t="shared" si="11"/>
        <v/>
      </c>
      <c r="AE33" s="92" t="str">
        <f t="shared" si="11"/>
        <v/>
      </c>
      <c r="AF33" s="93" t="str">
        <f t="shared" si="11"/>
        <v/>
      </c>
    </row>
    <row r="34" spans="1:32" ht="15.9" thickBot="1" x14ac:dyDescent="0.6">
      <c r="A34" s="456"/>
      <c r="B34" s="251" t="s">
        <v>89</v>
      </c>
      <c r="C34" s="252"/>
      <c r="D34" s="252"/>
      <c r="E34" s="252"/>
      <c r="F34" s="252"/>
      <c r="G34" s="252"/>
      <c r="H34" s="252"/>
      <c r="I34" s="252"/>
      <c r="J34" s="253"/>
      <c r="K34" s="463" t="str">
        <f>IF(C39="Yes","*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IF(V36=0,"",CHAR(10)&amp;CHAR(10)&amp;"* There "&amp;IF(V36=1,"is ","are ")&amp;V36&amp;" cell"&amp;IF(V36=1,"","s")&amp;" contributing to expected value which "&amp;IF(V36=1,"is","are")&amp;" too small to include calculations. In this table, cell"&amp;IF(V36=1,": ","s: ")&amp;SUBSTITUTE(V37,"; ","",V36)&amp;".")</f>
        <v/>
      </c>
      <c r="M34" s="139"/>
      <c r="X34" s="120"/>
      <c r="Y34" s="121"/>
      <c r="Z34" s="122"/>
      <c r="AA34" s="123"/>
      <c r="AB34" s="123"/>
      <c r="AC34" s="123"/>
      <c r="AD34" s="123"/>
      <c r="AE34" s="123"/>
      <c r="AF34" s="77"/>
    </row>
    <row r="35" spans="1:32" x14ac:dyDescent="0.55000000000000004">
      <c r="A35" s="456"/>
      <c r="B35" s="316" t="s">
        <v>23</v>
      </c>
      <c r="C35" s="267" t="s">
        <v>6</v>
      </c>
      <c r="D35" s="268" t="s">
        <v>25</v>
      </c>
      <c r="E35" s="269" t="s">
        <v>26</v>
      </c>
      <c r="F35" s="286" t="s">
        <v>27</v>
      </c>
      <c r="K35" s="464"/>
      <c r="M35" s="139"/>
      <c r="X35" s="120"/>
      <c r="Y35" s="121"/>
      <c r="Z35" s="122"/>
      <c r="AA35" s="123"/>
      <c r="AB35" s="123"/>
      <c r="AC35" s="123"/>
      <c r="AD35" s="123"/>
      <c r="AE35" s="123"/>
      <c r="AF35" s="77"/>
    </row>
    <row r="36" spans="1:32" ht="30.6" customHeight="1" x14ac:dyDescent="0.55000000000000004">
      <c r="A36" s="456"/>
      <c r="B36" s="104" t="s">
        <v>78</v>
      </c>
      <c r="C36" s="68">
        <f>SUM(D36:J36)</f>
        <v>0</v>
      </c>
      <c r="D36" s="202" t="str">
        <f>IF(OR(D23="",D23&lt;0),"",D23)</f>
        <v/>
      </c>
      <c r="E36" s="203" t="str">
        <f>IF(OR(E23="",E23&lt;0),"",E23)</f>
        <v/>
      </c>
      <c r="F36" s="434" t="str">
        <f>IF(OR(F23="",F23&lt;0),"",F23)</f>
        <v/>
      </c>
      <c r="K36" s="464"/>
      <c r="M36" s="69">
        <f>SUM(N36:T36)</f>
        <v>0</v>
      </c>
      <c r="N36" s="70" t="str">
        <f t="shared" ref="N36:T36" si="12">IF(N40="","",INDEX($D36:$J36,1,MATCH(N40,$D40:$J40,0)))</f>
        <v/>
      </c>
      <c r="O36" s="71" t="str">
        <f t="shared" si="12"/>
        <v/>
      </c>
      <c r="P36" s="71" t="str">
        <f t="shared" si="12"/>
        <v/>
      </c>
      <c r="Q36" s="71" t="str">
        <f t="shared" si="12"/>
        <v/>
      </c>
      <c r="R36" s="71" t="str">
        <f t="shared" si="12"/>
        <v/>
      </c>
      <c r="S36" s="71" t="str">
        <f t="shared" si="12"/>
        <v/>
      </c>
      <c r="T36" s="72" t="str">
        <f t="shared" si="12"/>
        <v/>
      </c>
      <c r="V36" s="27">
        <f>(COUNTIFS(Z37:AF37,"&lt;"&amp;5)-COUNTIFS(Z37:AF37,"&lt;"&amp;5,Z28:AF28,""))+(COUNTIFS(Z38:AF38,"&lt;"&amp;5)-COUNTIFS(Z38:AF38,"&lt;"&amp;5,Z28:AF28,""))</f>
        <v>0</v>
      </c>
      <c r="X36" s="73" t="s">
        <v>36</v>
      </c>
      <c r="Y36" s="74">
        <f>SUM(M36:M37)</f>
        <v>0</v>
      </c>
      <c r="Z36" s="75">
        <f>SUM(N36:N37)</f>
        <v>0</v>
      </c>
      <c r="AA36" s="76">
        <f>SUM(O36:O37)</f>
        <v>0</v>
      </c>
      <c r="AB36" s="76">
        <f t="shared" ref="AB36:AF36" si="13">SUM(P36:P37)</f>
        <v>0</v>
      </c>
      <c r="AC36" s="76">
        <f t="shared" si="13"/>
        <v>0</v>
      </c>
      <c r="AD36" s="76">
        <f t="shared" si="13"/>
        <v>0</v>
      </c>
      <c r="AE36" s="76">
        <f t="shared" si="13"/>
        <v>0</v>
      </c>
      <c r="AF36" s="77">
        <f t="shared" si="13"/>
        <v>0</v>
      </c>
    </row>
    <row r="37" spans="1:32" ht="30.6" customHeight="1" x14ac:dyDescent="0.55000000000000004">
      <c r="A37" s="456"/>
      <c r="B37" s="105" t="s">
        <v>7</v>
      </c>
      <c r="C37" s="57">
        <f>C30</f>
        <v>0</v>
      </c>
      <c r="D37" s="205" t="str">
        <f t="shared" ref="D37:F37" si="14">D30</f>
        <v/>
      </c>
      <c r="E37" s="206" t="str">
        <f t="shared" si="14"/>
        <v/>
      </c>
      <c r="F37" s="207" t="str">
        <f t="shared" si="14"/>
        <v/>
      </c>
      <c r="K37" s="464"/>
      <c r="M37" s="78">
        <f>SUM(N37:T37)</f>
        <v>0</v>
      </c>
      <c r="N37" s="79" t="str">
        <f t="shared" ref="N37:T37" si="15">IF(N40="","",INDEX($D37:$J37,1,MATCH(N40,$D40:$J40,0)))</f>
        <v/>
      </c>
      <c r="O37" s="80" t="str">
        <f t="shared" si="15"/>
        <v/>
      </c>
      <c r="P37" s="80" t="str">
        <f t="shared" si="15"/>
        <v/>
      </c>
      <c r="Q37" s="80" t="str">
        <f t="shared" si="15"/>
        <v/>
      </c>
      <c r="R37" s="80" t="str">
        <f t="shared" si="15"/>
        <v/>
      </c>
      <c r="S37" s="80" t="str">
        <f t="shared" si="15"/>
        <v/>
      </c>
      <c r="T37" s="81" t="str">
        <f t="shared" si="15"/>
        <v/>
      </c>
      <c r="V37" s="458" t="str">
        <f>IF(AND(Z37&lt;5,Z28&lt;&gt;""),SUBSTITUTE(ADDRESS(ROWS($1:36),MATCH(Z28,$A28:$J28,0)),"$","")&amp;"; ","")&amp;
IF(AND(AA37&lt;5,AA28&lt;&gt;""),SUBSTITUTE(ADDRESS(ROWS($1:36),MATCH(AA28,$A28:$J28,0)),"$","")&amp;"; ","")&amp;
IF(AND(AB37&lt;5,AB28&lt;&gt;""),SUBSTITUTE(ADDRESS(ROWS($1:36),MATCH(AB28,$A28:$J28,0)),"$","")&amp;"; ","")&amp;
IF(AND(AC37&lt;5,AC28&lt;&gt;""),SUBSTITUTE(ADDRESS(ROWS($1:36),MATCH(AC28,$A28:$J28,0)),"$","")&amp;"; ","")&amp;
IF(AND(AD37&lt;5,AD28&lt;&gt;""),SUBSTITUTE(ADDRESS(ROWS($1:36),MATCH(AD28,$A28:$J28,0)),"$","")&amp;"; ","")&amp;
IF(AND(AE37&lt;5,AE28&lt;&gt;""),SUBSTITUTE(ADDRESS(ROWS($1:36),MATCH(AE28,$A28:$J28,0)),"$","")&amp;"; ","")&amp;
IF(AND(AF37&lt;5,AF28&lt;&gt;""),SUBSTITUTE(ADDRESS(ROWS($1:36),MATCH(AF28,$A28:$J28,0)),"$","")&amp;"; ","")&amp;
IF(AND(Z38&lt;5,Z28&lt;&gt;""),SUBSTITUTE(ADDRESS(ROWS($1:37),MATCH(Z28,$A28:$J28,0)),"$","")&amp;"; ","")&amp;
IF(AND(AA38&lt;5,AA28&lt;&gt;""),SUBSTITUTE(ADDRESS(ROWS($1:37),MATCH(AA28,$A28:$J28,0)),"$","")&amp;"; ","")&amp;
IF(AND(AB38&lt;5,AB28&lt;&gt;""),SUBSTITUTE(ADDRESS(ROWS($1:37),MATCH(AB28,$A28:$J28,0)),"$","")&amp;"; ","")&amp;
IF(AND(AC38&lt;5,AC28&lt;&gt;""),SUBSTITUTE(ADDRESS(ROWS($1:37),MATCH(AC28,$A28:$J28,0)),"$","")&amp;"; ","")&amp;
IF(AND(AD38&lt;5,AD28&lt;&gt;""),SUBSTITUTE(ADDRESS(ROWS($1:37),MATCH(AD28,$A28:$J28,0)),"$","")&amp;"; ","")&amp;
IF(AND(AE38&lt;5,AE28&lt;&gt;""),SUBSTITUTE(ADDRESS(ROWS($1:37),MATCH(AE28,$A28:$J28,0)),"$","")&amp;"; ","")&amp;
IF(AND(AF38&lt;5,AF28&lt;&gt;""),SUBSTITUTE(ADDRESS(ROWS($1:37),MATCH(AF28,$A28:$J28,0)),"$","")&amp;"; ","")</f>
        <v/>
      </c>
      <c r="Y37" s="82" t="s">
        <v>37</v>
      </c>
      <c r="Z37" s="83" t="str">
        <f t="shared" ref="Z37:AF37" si="16">IFERROR(Z36*$M36/$Y36,"")</f>
        <v/>
      </c>
      <c r="AA37" s="84" t="str">
        <f t="shared" si="16"/>
        <v/>
      </c>
      <c r="AB37" s="84" t="str">
        <f t="shared" si="16"/>
        <v/>
      </c>
      <c r="AC37" s="84" t="str">
        <f t="shared" si="16"/>
        <v/>
      </c>
      <c r="AD37" s="84" t="str">
        <f t="shared" si="16"/>
        <v/>
      </c>
      <c r="AE37" s="84" t="str">
        <f t="shared" si="16"/>
        <v/>
      </c>
      <c r="AF37" s="85" t="str">
        <f t="shared" si="16"/>
        <v/>
      </c>
    </row>
    <row r="38" spans="1:32" ht="30.6" customHeight="1" thickBot="1" x14ac:dyDescent="0.6">
      <c r="A38" s="456"/>
      <c r="B38" s="106" t="s">
        <v>191</v>
      </c>
      <c r="C38" s="58" t="str">
        <f>IF(OR(C36="",C36&lt;=0),"-",C37/C36)</f>
        <v>-</v>
      </c>
      <c r="D38" s="59" t="str">
        <f>IF(OR(D36="",D36&lt;=0),"-",D37/D36)</f>
        <v>-</v>
      </c>
      <c r="E38" s="60" t="str">
        <f t="shared" ref="E38:F38" si="17">IF(OR(E36="",E36&lt;=0),"-",E37/E36)</f>
        <v>-</v>
      </c>
      <c r="F38" s="150" t="str">
        <f t="shared" si="17"/>
        <v>-</v>
      </c>
      <c r="K38" s="464"/>
      <c r="M38" s="43" t="s">
        <v>43</v>
      </c>
      <c r="N38" s="86" t="str">
        <f t="shared" ref="N38:T39" si="18">IFERROR(N36/$M36,"")</f>
        <v/>
      </c>
      <c r="O38" s="87" t="str">
        <f t="shared" si="18"/>
        <v/>
      </c>
      <c r="P38" s="87" t="str">
        <f t="shared" si="18"/>
        <v/>
      </c>
      <c r="Q38" s="87" t="str">
        <f t="shared" si="18"/>
        <v/>
      </c>
      <c r="R38" s="87" t="str">
        <f t="shared" si="18"/>
        <v/>
      </c>
      <c r="S38" s="87" t="str">
        <f t="shared" si="18"/>
        <v/>
      </c>
      <c r="T38" s="88" t="str">
        <f t="shared" si="18"/>
        <v/>
      </c>
      <c r="U38" s="89"/>
      <c r="V38" s="459"/>
      <c r="W38" s="89"/>
      <c r="X38" s="139" t="str">
        <f>IFERROR(CHOOSE(MAX(#REF!),"need more data","CHISQ.TEST(L21:M22, X22:Y23)","CHISQ.TEST(L21:N22, X22:Z23)","CHISQ.TEST(L21:O22, X22:AA23)","CHISQ.TEST(L21:P22, X22:AB23)","CHISQ.TEST(L21:Q22, X22:AC23)","CHISQ.TEST(L21:R22, X22:AD23)"),"")</f>
        <v/>
      </c>
      <c r="Y38" s="90" t="s">
        <v>38</v>
      </c>
      <c r="Z38" s="91" t="str">
        <f t="shared" ref="Z38:AF38" si="19">IFERROR(Z36*$M37/$Y36,"")</f>
        <v/>
      </c>
      <c r="AA38" s="92" t="str">
        <f t="shared" si="19"/>
        <v/>
      </c>
      <c r="AB38" s="92" t="str">
        <f t="shared" si="19"/>
        <v/>
      </c>
      <c r="AC38" s="92" t="str">
        <f t="shared" si="19"/>
        <v/>
      </c>
      <c r="AD38" s="92" t="str">
        <f t="shared" si="19"/>
        <v/>
      </c>
      <c r="AE38" s="92" t="str">
        <f t="shared" si="19"/>
        <v/>
      </c>
      <c r="AF38" s="93" t="str">
        <f t="shared" si="19"/>
        <v/>
      </c>
    </row>
    <row r="39" spans="1:32" ht="30.6" customHeight="1" thickBot="1" x14ac:dyDescent="0.6">
      <c r="A39" s="457"/>
      <c r="B39" s="274" t="s">
        <v>80</v>
      </c>
      <c r="C39" s="275" t="str">
        <f>IF(X40="need more data","Need more data",IF(X40="","",IF(X40&lt;=$Y$1, "No", "Yes")))</f>
        <v/>
      </c>
      <c r="D39" s="276" t="str">
        <f>IFERROR(IF(MIN(_xlfn.MINIFS($Z37:$AF37,$Z28:$AF28,D28),_xlfn.MINIFS($Z38:$AF38,$Z28:$AF28,D28))&lt;5,"-",IF(INDEX($Z40:$AF40,1,MATCH(D28,$Z28:$AF28,0))&lt;=$Y$1, "No", "Yes")),"")</f>
        <v>-</v>
      </c>
      <c r="E39" s="277" t="str">
        <f>IFERROR(IF(MIN(_xlfn.MINIFS($Z37:$AF37,$Z28:$AF28,E28),_xlfn.MINIFS($Z38:$AF38,$Z28:$AF28,E28))&lt;5,"-",IF(INDEX($Z40:$AF40,1,MATCH(E28,$Z28:$AF28,0))&lt;=$Y$1, "No", "Yes")),"")</f>
        <v>-</v>
      </c>
      <c r="F39" s="281" t="str">
        <f>IFERROR(IF(MIN(_xlfn.MINIFS($Z37:$AF37,$Z28:$AF28,F28),_xlfn.MINIFS($Z38:$AF38,$Z28:$AF28,F28))&lt;5,"-",IF(INDEX($Z40:$AF40,1,MATCH(F28,$Z28:$AF28,0))&lt;=$Y$1, "No", "Yes")),"")</f>
        <v>-</v>
      </c>
      <c r="K39" s="465"/>
      <c r="M39" s="44" t="s">
        <v>44</v>
      </c>
      <c r="N39" s="95" t="str">
        <f t="shared" si="18"/>
        <v/>
      </c>
      <c r="O39" s="96" t="str">
        <f t="shared" si="18"/>
        <v/>
      </c>
      <c r="P39" s="96" t="str">
        <f t="shared" si="18"/>
        <v/>
      </c>
      <c r="Q39" s="96" t="str">
        <f t="shared" si="18"/>
        <v/>
      </c>
      <c r="R39" s="96" t="str">
        <f t="shared" si="18"/>
        <v/>
      </c>
      <c r="S39" s="96" t="str">
        <f t="shared" si="18"/>
        <v/>
      </c>
      <c r="T39" s="97" t="str">
        <f t="shared" si="18"/>
        <v/>
      </c>
      <c r="U39" s="98"/>
      <c r="V39" s="26"/>
      <c r="W39" s="89"/>
      <c r="X39" s="21" t="s">
        <v>29</v>
      </c>
      <c r="Y39" s="82" t="s">
        <v>39</v>
      </c>
      <c r="Z39" s="99" t="str">
        <f t="shared" ref="Z39:AF39" si="20">IFERROR((N39-N38)/SQRT(N38*(1-N38)/$M37),"")</f>
        <v/>
      </c>
      <c r="AA39" s="100" t="str">
        <f t="shared" si="20"/>
        <v/>
      </c>
      <c r="AB39" s="100" t="str">
        <f t="shared" si="20"/>
        <v/>
      </c>
      <c r="AC39" s="100" t="str">
        <f t="shared" si="20"/>
        <v/>
      </c>
      <c r="AD39" s="100" t="str">
        <f t="shared" si="20"/>
        <v/>
      </c>
      <c r="AE39" s="100" t="str">
        <f t="shared" si="20"/>
        <v/>
      </c>
      <c r="AF39" s="101" t="str">
        <f t="shared" si="20"/>
        <v/>
      </c>
    </row>
    <row r="40" spans="1:32" s="259" customFormat="1" ht="15.6" hidden="1" x14ac:dyDescent="0.55000000000000004">
      <c r="A40" s="287"/>
      <c r="B40" s="254" t="s">
        <v>23</v>
      </c>
      <c r="C40" s="255"/>
      <c r="D40" s="256" t="str">
        <f>IF(SUM(D29:D30)&lt;=0,"",MAX($C40:C40)+1)</f>
        <v/>
      </c>
      <c r="E40" s="256" t="str">
        <f>IF(SUM(E29:E30)&lt;=0,"",MAX($C40:D40)+1)</f>
        <v/>
      </c>
      <c r="F40" s="256" t="str">
        <f>IF(SUM(F29:F30)&lt;=0,"",MAX($C40:E40)+1)</f>
        <v/>
      </c>
      <c r="G40" s="256" t="str">
        <f>IF(SUM(G29:G30)&lt;=0,"",MAX($C40:F40)+1)</f>
        <v/>
      </c>
      <c r="H40" s="256" t="str">
        <f>IF(SUM(H29:H30)&lt;=0,"",MAX($C40:G40)+1)</f>
        <v/>
      </c>
      <c r="I40" s="256" t="str">
        <f>IF(SUM(I29:I30)&lt;=0,"",MAX($C40:H40)+1)</f>
        <v/>
      </c>
      <c r="J40" s="435" t="str">
        <f>IF(SUM(J29:J30)&lt;=0,"",MAX($C40:I40)+1)</f>
        <v/>
      </c>
      <c r="L40" s="258"/>
      <c r="M40" s="260" t="str">
        <f>B40</f>
        <v>TIME IN EARLY INTERVENTION</v>
      </c>
      <c r="N40" s="261" t="str">
        <f>IF(MIN($D40:$J40)&lt;=0,"",MIN($D40:$J40))</f>
        <v/>
      </c>
      <c r="O40" s="262" t="str">
        <f t="shared" ref="O40:T40" si="21">IFERROR(IF(N40=MAX($D40:$J40),"",N40+1),"")</f>
        <v/>
      </c>
      <c r="P40" s="262" t="str">
        <f t="shared" si="21"/>
        <v/>
      </c>
      <c r="Q40" s="262" t="str">
        <f t="shared" si="21"/>
        <v/>
      </c>
      <c r="R40" s="262" t="str">
        <f t="shared" si="21"/>
        <v/>
      </c>
      <c r="S40" s="262" t="str">
        <f t="shared" si="21"/>
        <v/>
      </c>
      <c r="T40" s="263" t="str">
        <f t="shared" si="21"/>
        <v/>
      </c>
      <c r="U40" s="264"/>
      <c r="V40" s="264"/>
      <c r="W40" s="264"/>
      <c r="X40" s="102" t="str">
        <f>IFERROR(CHOOSE(MAX(N40:T40),"need more data",_xlfn.CHISQ.TEST(N36:O37, Z37:AA38),_xlfn.CHISQ.TEST(N36:P37, Z37:AB38),_xlfn.CHISQ.TEST(N36:Q37, Z37:AC38),_xlfn.CHISQ.TEST(N36:R37, Z37:AD38),_xlfn.CHISQ.TEST(N36:S37, Z37:AE38),_xlfn.CHISQ.TEST(N36:T37, Z37:AF38)),"")</f>
        <v/>
      </c>
      <c r="Y40" s="103" t="s">
        <v>40</v>
      </c>
      <c r="Z40" s="91" t="str">
        <f t="shared" ref="Z40:AF40" si="22">IF(ISNUMBER(Z39),2*NORMSDIST(-ABS(Z39)),"")</f>
        <v/>
      </c>
      <c r="AA40" s="92" t="str">
        <f t="shared" si="22"/>
        <v/>
      </c>
      <c r="AB40" s="92" t="str">
        <f t="shared" si="22"/>
        <v/>
      </c>
      <c r="AC40" s="92" t="str">
        <f t="shared" si="22"/>
        <v/>
      </c>
      <c r="AD40" s="92" t="str">
        <f t="shared" si="22"/>
        <v/>
      </c>
      <c r="AE40" s="92" t="str">
        <f t="shared" si="22"/>
        <v/>
      </c>
      <c r="AF40" s="93" t="str">
        <f t="shared" si="22"/>
        <v/>
      </c>
    </row>
    <row r="41" spans="1:32" x14ac:dyDescent="0.55000000000000004">
      <c r="B41" s="425" t="s">
        <v>24</v>
      </c>
      <c r="C41" s="420"/>
      <c r="D41" s="420"/>
      <c r="E41" s="420"/>
      <c r="F41" s="420"/>
      <c r="G41" s="420"/>
      <c r="H41" s="420"/>
      <c r="I41" s="420"/>
      <c r="J41" s="420"/>
      <c r="L41" s="138"/>
      <c r="M41" s="139"/>
      <c r="X41" s="297"/>
      <c r="Y41" s="298"/>
      <c r="Z41" s="126"/>
      <c r="AA41" s="126"/>
      <c r="AB41" s="126"/>
      <c r="AC41" s="126"/>
      <c r="AD41" s="126"/>
      <c r="AE41" s="126"/>
      <c r="AF41" s="126"/>
    </row>
    <row r="42" spans="1:32" ht="26.5" hidden="1" customHeight="1" x14ac:dyDescent="0.55000000000000004">
      <c r="B42" s="299"/>
      <c r="C42" s="265"/>
      <c r="D42" s="265"/>
      <c r="E42" s="265"/>
      <c r="F42" s="265"/>
      <c r="G42" s="265"/>
      <c r="H42" s="265"/>
      <c r="I42" s="265"/>
      <c r="J42" s="265"/>
      <c r="K42" s="137"/>
      <c r="L42" s="137"/>
      <c r="M42" s="139"/>
      <c r="X42" s="138"/>
      <c r="Y42" s="138"/>
      <c r="Z42" s="138"/>
      <c r="AA42" s="138"/>
      <c r="AB42" s="138"/>
      <c r="AC42" s="138"/>
      <c r="AD42" s="138"/>
      <c r="AE42" s="138"/>
      <c r="AF42" s="138"/>
    </row>
  </sheetData>
  <sheetProtection sheet="1" formatCells="0" formatColumns="0" formatRows="0"/>
  <mergeCells count="30">
    <mergeCell ref="A8:J8"/>
    <mergeCell ref="K8:K15"/>
    <mergeCell ref="A9:J9"/>
    <mergeCell ref="A10:J10"/>
    <mergeCell ref="A11:J11"/>
    <mergeCell ref="A12:J12"/>
    <mergeCell ref="A13:J13"/>
    <mergeCell ref="A20:A39"/>
    <mergeCell ref="K21:K24"/>
    <mergeCell ref="K27:K32"/>
    <mergeCell ref="V30:V31"/>
    <mergeCell ref="B33:J33"/>
    <mergeCell ref="K34:K39"/>
    <mergeCell ref="V37:V38"/>
    <mergeCell ref="V8:X19"/>
    <mergeCell ref="M2:S19"/>
    <mergeCell ref="K3:K6"/>
    <mergeCell ref="A14:J14"/>
    <mergeCell ref="A15:J15"/>
    <mergeCell ref="A16:J16"/>
    <mergeCell ref="A17:J17"/>
    <mergeCell ref="K17:K19"/>
    <mergeCell ref="A18:J18"/>
    <mergeCell ref="A19:J19"/>
    <mergeCell ref="A2:J2"/>
    <mergeCell ref="A3:J3"/>
    <mergeCell ref="A4:J4"/>
    <mergeCell ref="A5:J5"/>
    <mergeCell ref="A6:J6"/>
    <mergeCell ref="A7:J7"/>
  </mergeCells>
  <conditionalFormatting sqref="C22">
    <cfRule type="expression" dxfId="65" priority="14">
      <formula>C22&lt;&gt;VALUE($F$1)</formula>
    </cfRule>
  </conditionalFormatting>
  <conditionalFormatting sqref="C23">
    <cfRule type="expression" dxfId="64" priority="13">
      <formula>C23&lt;&gt;VALUE($H$1)</formula>
    </cfRule>
  </conditionalFormatting>
  <conditionalFormatting sqref="C24">
    <cfRule type="expression" dxfId="63" priority="12">
      <formula>C24&lt;&gt;VALUE($J$1)</formula>
    </cfRule>
  </conditionalFormatting>
  <conditionalFormatting sqref="C32:F32 C39:F39">
    <cfRule type="expression" dxfId="62" priority="6">
      <formula>C32="No"</formula>
    </cfRule>
    <cfRule type="expression" dxfId="61" priority="11">
      <formula>C32="Yes"</formula>
    </cfRule>
  </conditionalFormatting>
  <conditionalFormatting sqref="D29:J29">
    <cfRule type="expression" dxfId="60" priority="99">
      <formula>AND($C29&gt;0,INDEX($Z30:$AF30,1,MATCH(D28,$Z28:$AF28,0))&lt;5)</formula>
    </cfRule>
  </conditionalFormatting>
  <conditionalFormatting sqref="D30:J30">
    <cfRule type="expression" dxfId="59" priority="100">
      <formula>AND($C30&gt;0,INDEX($Z31:$AF31,1,MATCH(D28,$Z28:$AF28,0))&lt;5)</formula>
    </cfRule>
  </conditionalFormatting>
  <conditionalFormatting sqref="D36:J36">
    <cfRule type="expression" dxfId="58" priority="101">
      <formula>AND($C36&gt;0,INDEX($Z37:$AF37,1,MATCH(D28,$Z28:$AF28,0))&lt;5)</formula>
    </cfRule>
  </conditionalFormatting>
  <conditionalFormatting sqref="D37:J37">
    <cfRule type="expression" dxfId="57" priority="102">
      <formula>AND($C37&gt;0,INDEX($Z38:$AF38,1,MATCH(D28,$Z28:$AF28,0))&lt;5)</formula>
    </cfRule>
  </conditionalFormatting>
  <conditionalFormatting sqref="K21:K24">
    <cfRule type="expression" dxfId="56" priority="5">
      <formula>LEFT(K21,5)="Total"</formula>
    </cfRule>
  </conditionalFormatting>
  <conditionalFormatting sqref="Z30:AF30">
    <cfRule type="expression" dxfId="55" priority="10">
      <formula>AND(Z30&lt;5,Z28&lt;&gt;"")</formula>
    </cfRule>
  </conditionalFormatting>
  <conditionalFormatting sqref="Z31:AF31">
    <cfRule type="expression" dxfId="54" priority="9">
      <formula>AND(Z31&lt;5,Z28&lt;&gt;"")</formula>
    </cfRule>
  </conditionalFormatting>
  <conditionalFormatting sqref="Z37:AF37">
    <cfRule type="expression" dxfId="53" priority="8">
      <formula>AND(Z37&lt;5,Z28&lt;&gt;"")</formula>
    </cfRule>
  </conditionalFormatting>
  <conditionalFormatting sqref="Z38:AF38">
    <cfRule type="expression" dxfId="52" priority="7">
      <formula>AND(Z38&lt;5,Z28&lt;&gt;"")</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4E486-408E-413C-943D-65F246B76444}">
  <dimension ref="A1:AD125"/>
  <sheetViews>
    <sheetView showGridLines="0" zoomScale="85" zoomScaleNormal="85" workbookViewId="0">
      <pane xSplit="2" topLeftCell="K1" activePane="topRight" state="frozen"/>
      <selection activeCell="K15" sqref="K15"/>
      <selection pane="topRight" activeCell="W1" sqref="W1"/>
    </sheetView>
  </sheetViews>
  <sheetFormatPr defaultColWidth="9.15625" defaultRowHeight="14.4" x14ac:dyDescent="0.55000000000000004"/>
  <cols>
    <col min="1" max="1" width="35.41796875" customWidth="1"/>
    <col min="2" max="2" width="21.26171875" customWidth="1"/>
    <col min="3" max="9" width="17.83984375" customWidth="1"/>
    <col min="10" max="10" width="0.83984375" style="40" customWidth="1"/>
    <col min="11" max="11" width="16.41796875" style="9" customWidth="1"/>
    <col min="12" max="18" width="12.68359375" style="11" customWidth="1"/>
    <col min="19" max="19" width="2.26171875" style="11" customWidth="1"/>
    <col min="20" max="20" width="6.15625" style="25" customWidth="1"/>
    <col min="21" max="21" width="2.26171875" style="11" customWidth="1"/>
    <col min="22" max="22" width="19.68359375" style="16" customWidth="1"/>
    <col min="23" max="23" width="15.578125" style="9" customWidth="1"/>
    <col min="24" max="24" width="14.26171875" style="10" customWidth="1"/>
    <col min="25" max="25" width="13.68359375" style="10" customWidth="1"/>
    <col min="26" max="27" width="13.41796875" style="10" customWidth="1"/>
    <col min="28" max="30" width="14.15625" style="10" customWidth="1"/>
  </cols>
  <sheetData>
    <row r="1" spans="1:30" ht="18.3" x14ac:dyDescent="0.7">
      <c r="A1" s="1" t="s">
        <v>52</v>
      </c>
      <c r="B1" s="1"/>
      <c r="C1" s="54"/>
      <c r="K1" s="1" t="s">
        <v>31</v>
      </c>
      <c r="P1" s="46"/>
      <c r="Q1" s="45" t="s">
        <v>53</v>
      </c>
      <c r="R1" s="50">
        <v>0.95</v>
      </c>
      <c r="S1" s="46"/>
      <c r="T1" s="47"/>
      <c r="U1" s="48"/>
      <c r="V1" s="49" t="s">
        <v>54</v>
      </c>
      <c r="W1" s="394">
        <f>(1-R1)/(MAX(L22:R22)+1)</f>
        <v>7.1428571428571496E-3</v>
      </c>
    </row>
    <row r="2" spans="1:30" x14ac:dyDescent="0.55000000000000004">
      <c r="A2" s="2" t="s">
        <v>0</v>
      </c>
      <c r="C2" s="8"/>
    </row>
    <row r="3" spans="1:30" x14ac:dyDescent="0.55000000000000004">
      <c r="A3" s="553" t="s">
        <v>82</v>
      </c>
      <c r="B3" s="553"/>
      <c r="C3" s="553"/>
      <c r="D3" s="553"/>
      <c r="E3" s="553"/>
      <c r="F3" s="553"/>
      <c r="G3" s="553"/>
      <c r="H3" s="553"/>
      <c r="I3" s="553"/>
      <c r="K3" s="475" t="s">
        <v>50</v>
      </c>
      <c r="L3" s="475"/>
      <c r="M3" s="475"/>
      <c r="N3" s="475"/>
      <c r="O3" s="475"/>
      <c r="P3" s="475"/>
      <c r="Q3" s="475"/>
      <c r="W3" s="17"/>
      <c r="X3" s="554" t="s">
        <v>61</v>
      </c>
      <c r="Y3" s="555"/>
      <c r="Z3" s="555"/>
      <c r="AA3" s="555"/>
      <c r="AB3" s="555"/>
      <c r="AC3" s="555"/>
      <c r="AD3" s="556"/>
    </row>
    <row r="4" spans="1:30" x14ac:dyDescent="0.55000000000000004">
      <c r="A4" s="553" t="s">
        <v>47</v>
      </c>
      <c r="B4" s="553"/>
      <c r="C4" s="553"/>
      <c r="D4" s="553"/>
      <c r="E4" s="553"/>
      <c r="F4" s="553"/>
      <c r="G4" s="553"/>
      <c r="H4" s="553"/>
      <c r="I4" s="553"/>
      <c r="K4" s="475"/>
      <c r="L4" s="475"/>
      <c r="M4" s="475"/>
      <c r="N4" s="475"/>
      <c r="O4" s="475"/>
      <c r="P4" s="475"/>
      <c r="Q4" s="475"/>
      <c r="W4" s="17"/>
      <c r="X4" s="557"/>
      <c r="Y4" s="558"/>
      <c r="Z4" s="558"/>
      <c r="AA4" s="558"/>
      <c r="AB4" s="558"/>
      <c r="AC4" s="558"/>
      <c r="AD4" s="559"/>
    </row>
    <row r="5" spans="1:30" x14ac:dyDescent="0.55000000000000004">
      <c r="A5" s="563" t="s">
        <v>64</v>
      </c>
      <c r="B5" s="563"/>
      <c r="C5" s="563"/>
      <c r="D5" s="563"/>
      <c r="E5" s="563"/>
      <c r="F5" s="563"/>
      <c r="G5" s="563"/>
      <c r="H5" s="563"/>
      <c r="I5" s="563"/>
      <c r="K5" s="475"/>
      <c r="L5" s="475"/>
      <c r="M5" s="475"/>
      <c r="N5" s="475"/>
      <c r="O5" s="475"/>
      <c r="P5" s="475"/>
      <c r="Q5" s="475"/>
      <c r="W5" s="17"/>
      <c r="X5" s="557"/>
      <c r="Y5" s="558"/>
      <c r="Z5" s="558"/>
      <c r="AA5" s="558"/>
      <c r="AB5" s="558"/>
      <c r="AC5" s="558"/>
      <c r="AD5" s="559"/>
    </row>
    <row r="6" spans="1:30" x14ac:dyDescent="0.55000000000000004">
      <c r="A6" s="563" t="s">
        <v>65</v>
      </c>
      <c r="B6" s="563"/>
      <c r="C6" s="563"/>
      <c r="D6" s="563"/>
      <c r="E6" s="563"/>
      <c r="F6" s="563"/>
      <c r="G6" s="563"/>
      <c r="H6" s="563"/>
      <c r="I6" s="563"/>
      <c r="K6" s="475"/>
      <c r="L6" s="475"/>
      <c r="M6" s="475"/>
      <c r="N6" s="475"/>
      <c r="O6" s="475"/>
      <c r="P6" s="475"/>
      <c r="Q6" s="475"/>
      <c r="T6" s="564" t="s">
        <v>51</v>
      </c>
      <c r="U6" s="564"/>
      <c r="V6" s="564"/>
      <c r="W6" s="17"/>
      <c r="X6" s="557"/>
      <c r="Y6" s="558"/>
      <c r="Z6" s="558"/>
      <c r="AA6" s="558"/>
      <c r="AB6" s="558"/>
      <c r="AC6" s="558"/>
      <c r="AD6" s="559"/>
    </row>
    <row r="7" spans="1:30" x14ac:dyDescent="0.55000000000000004">
      <c r="A7" s="563" t="s">
        <v>67</v>
      </c>
      <c r="B7" s="563"/>
      <c r="C7" s="563"/>
      <c r="D7" s="563"/>
      <c r="E7" s="563"/>
      <c r="F7" s="563"/>
      <c r="G7" s="563"/>
      <c r="H7" s="563"/>
      <c r="I7" s="563"/>
      <c r="K7" s="475"/>
      <c r="L7" s="475"/>
      <c r="M7" s="475"/>
      <c r="N7" s="475"/>
      <c r="O7" s="475"/>
      <c r="P7" s="475"/>
      <c r="Q7" s="475"/>
      <c r="T7" s="564"/>
      <c r="U7" s="564"/>
      <c r="V7" s="564"/>
      <c r="W7" s="17"/>
      <c r="X7" s="557"/>
      <c r="Y7" s="558"/>
      <c r="Z7" s="558"/>
      <c r="AA7" s="558"/>
      <c r="AB7" s="558"/>
      <c r="AC7" s="558"/>
      <c r="AD7" s="559"/>
    </row>
    <row r="8" spans="1:30" x14ac:dyDescent="0.55000000000000004">
      <c r="A8" s="553" t="s">
        <v>49</v>
      </c>
      <c r="B8" s="553"/>
      <c r="C8" s="553"/>
      <c r="D8" s="553"/>
      <c r="E8" s="553"/>
      <c r="F8" s="553"/>
      <c r="G8" s="553"/>
      <c r="H8" s="553"/>
      <c r="I8" s="553"/>
      <c r="K8" s="475"/>
      <c r="L8" s="475"/>
      <c r="M8" s="475"/>
      <c r="N8" s="475"/>
      <c r="O8" s="475"/>
      <c r="P8" s="475"/>
      <c r="Q8" s="475"/>
      <c r="T8" s="564"/>
      <c r="U8" s="564"/>
      <c r="V8" s="564"/>
      <c r="X8" s="557"/>
      <c r="Y8" s="558"/>
      <c r="Z8" s="558"/>
      <c r="AA8" s="558"/>
      <c r="AB8" s="558"/>
      <c r="AC8" s="558"/>
      <c r="AD8" s="559"/>
    </row>
    <row r="9" spans="1:30" ht="15" customHeight="1" x14ac:dyDescent="0.55000000000000004">
      <c r="A9" s="552" t="s">
        <v>32</v>
      </c>
      <c r="B9" s="552"/>
      <c r="C9" s="552"/>
      <c r="D9" s="552"/>
      <c r="E9" s="552"/>
      <c r="F9" s="552"/>
      <c r="G9" s="552"/>
      <c r="H9" s="552"/>
      <c r="I9" s="552"/>
      <c r="K9" s="475"/>
      <c r="L9" s="475"/>
      <c r="M9" s="475"/>
      <c r="N9" s="475"/>
      <c r="O9" s="475"/>
      <c r="P9" s="475"/>
      <c r="Q9" s="475"/>
      <c r="T9" s="564"/>
      <c r="U9" s="564"/>
      <c r="V9" s="564"/>
      <c r="X9" s="557"/>
      <c r="Y9" s="558"/>
      <c r="Z9" s="558"/>
      <c r="AA9" s="558"/>
      <c r="AB9" s="558"/>
      <c r="AC9" s="558"/>
      <c r="AD9" s="559"/>
    </row>
    <row r="10" spans="1:30" ht="15" customHeight="1" x14ac:dyDescent="0.55000000000000004">
      <c r="A10" s="552" t="s">
        <v>74</v>
      </c>
      <c r="B10" s="552"/>
      <c r="C10" s="552"/>
      <c r="D10" s="552"/>
      <c r="E10" s="552"/>
      <c r="F10" s="552"/>
      <c r="G10" s="552"/>
      <c r="H10" s="552"/>
      <c r="I10" s="552"/>
      <c r="K10" s="198"/>
      <c r="L10" s="198"/>
      <c r="M10" s="198"/>
      <c r="N10" s="198"/>
      <c r="O10" s="198"/>
      <c r="P10" s="198"/>
      <c r="Q10" s="198"/>
      <c r="T10" s="564"/>
      <c r="U10" s="564"/>
      <c r="V10" s="564"/>
      <c r="X10" s="557"/>
      <c r="Y10" s="558"/>
      <c r="Z10" s="558"/>
      <c r="AA10" s="558"/>
      <c r="AB10" s="558"/>
      <c r="AC10" s="558"/>
      <c r="AD10" s="559"/>
    </row>
    <row r="11" spans="1:30" x14ac:dyDescent="0.55000000000000004">
      <c r="A11" s="553" t="s">
        <v>48</v>
      </c>
      <c r="B11" s="553"/>
      <c r="C11" s="553"/>
      <c r="D11" s="553"/>
      <c r="E11" s="553"/>
      <c r="F11" s="553"/>
      <c r="G11" s="553"/>
      <c r="H11" s="553"/>
      <c r="I11" s="553"/>
      <c r="T11" s="564"/>
      <c r="U11" s="564"/>
      <c r="V11" s="564"/>
      <c r="X11" s="557"/>
      <c r="Y11" s="558"/>
      <c r="Z11" s="558"/>
      <c r="AA11" s="558"/>
      <c r="AB11" s="558"/>
      <c r="AC11" s="558"/>
      <c r="AD11" s="559"/>
    </row>
    <row r="12" spans="1:30" x14ac:dyDescent="0.55000000000000004">
      <c r="A12" s="552" t="s">
        <v>33</v>
      </c>
      <c r="B12" s="552"/>
      <c r="C12" s="552"/>
      <c r="D12" s="552"/>
      <c r="E12" s="552"/>
      <c r="F12" s="552"/>
      <c r="G12" s="552"/>
      <c r="H12" s="552"/>
      <c r="I12" s="552"/>
      <c r="T12" s="564"/>
      <c r="U12" s="564"/>
      <c r="V12" s="564"/>
      <c r="X12" s="557"/>
      <c r="Y12" s="558"/>
      <c r="Z12" s="558"/>
      <c r="AA12" s="558"/>
      <c r="AB12" s="558"/>
      <c r="AC12" s="558"/>
      <c r="AD12" s="559"/>
    </row>
    <row r="13" spans="1:30" x14ac:dyDescent="0.55000000000000004">
      <c r="A13" s="552" t="s">
        <v>66</v>
      </c>
      <c r="B13" s="552"/>
      <c r="C13" s="552"/>
      <c r="D13" s="552"/>
      <c r="E13" s="552"/>
      <c r="F13" s="552"/>
      <c r="G13" s="552"/>
      <c r="H13" s="552"/>
      <c r="I13" s="552"/>
      <c r="L13" s="28"/>
      <c r="M13" s="29"/>
      <c r="N13" s="29"/>
      <c r="O13" s="29"/>
      <c r="P13" s="29"/>
      <c r="Q13" s="29"/>
      <c r="R13" s="30"/>
      <c r="T13" s="564"/>
      <c r="U13" s="564"/>
      <c r="V13" s="564"/>
      <c r="X13" s="557"/>
      <c r="Y13" s="558"/>
      <c r="Z13" s="558"/>
      <c r="AA13" s="558"/>
      <c r="AB13" s="558"/>
      <c r="AC13" s="558"/>
      <c r="AD13" s="559"/>
    </row>
    <row r="14" spans="1:30" x14ac:dyDescent="0.55000000000000004">
      <c r="A14" s="553" t="s">
        <v>69</v>
      </c>
      <c r="B14" s="553"/>
      <c r="C14" s="553"/>
      <c r="D14" s="553"/>
      <c r="E14" s="553"/>
      <c r="F14" s="553"/>
      <c r="G14" s="553"/>
      <c r="H14" s="553"/>
      <c r="I14" s="553"/>
      <c r="L14" s="535" t="s">
        <v>42</v>
      </c>
      <c r="M14" s="536"/>
      <c r="N14" s="536"/>
      <c r="O14" s="536"/>
      <c r="P14" s="536"/>
      <c r="Q14" s="536"/>
      <c r="R14" s="31"/>
      <c r="T14" s="564"/>
      <c r="U14" s="564"/>
      <c r="V14" s="564"/>
      <c r="W14" s="42"/>
      <c r="X14" s="557"/>
      <c r="Y14" s="558"/>
      <c r="Z14" s="558"/>
      <c r="AA14" s="558"/>
      <c r="AB14" s="558"/>
      <c r="AC14" s="558"/>
      <c r="AD14" s="559"/>
    </row>
    <row r="15" spans="1:30" ht="15" customHeight="1" x14ac:dyDescent="0.55000000000000004">
      <c r="A15" s="552" t="s">
        <v>34</v>
      </c>
      <c r="B15" s="552"/>
      <c r="C15" s="552"/>
      <c r="D15" s="552"/>
      <c r="E15" s="552"/>
      <c r="F15" s="552"/>
      <c r="G15" s="552"/>
      <c r="H15" s="552"/>
      <c r="I15" s="552"/>
      <c r="L15" s="535"/>
      <c r="M15" s="536"/>
      <c r="N15" s="536"/>
      <c r="O15" s="536"/>
      <c r="P15" s="536"/>
      <c r="Q15" s="536"/>
      <c r="R15" s="31"/>
      <c r="T15" s="564"/>
      <c r="U15" s="564"/>
      <c r="V15" s="564"/>
      <c r="W15" s="42"/>
      <c r="X15" s="557"/>
      <c r="Y15" s="558"/>
      <c r="Z15" s="558"/>
      <c r="AA15" s="558"/>
      <c r="AB15" s="558"/>
      <c r="AC15" s="558"/>
      <c r="AD15" s="559"/>
    </row>
    <row r="16" spans="1:30" x14ac:dyDescent="0.55000000000000004">
      <c r="A16" s="552" t="s">
        <v>35</v>
      </c>
      <c r="B16" s="552"/>
      <c r="C16" s="552"/>
      <c r="D16" s="552"/>
      <c r="E16" s="552"/>
      <c r="F16" s="552"/>
      <c r="G16" s="552"/>
      <c r="H16" s="552"/>
      <c r="I16" s="552"/>
      <c r="L16" s="535"/>
      <c r="M16" s="536"/>
      <c r="N16" s="536"/>
      <c r="O16" s="536"/>
      <c r="P16" s="536"/>
      <c r="Q16" s="536"/>
      <c r="R16" s="31"/>
      <c r="T16" s="565"/>
      <c r="U16" s="565"/>
      <c r="V16" s="565"/>
      <c r="X16" s="557"/>
      <c r="Y16" s="558"/>
      <c r="Z16" s="558"/>
      <c r="AA16" s="558"/>
      <c r="AB16" s="558"/>
      <c r="AC16" s="558"/>
      <c r="AD16" s="559"/>
    </row>
    <row r="17" spans="1:30" x14ac:dyDescent="0.55000000000000004">
      <c r="A17" s="552" t="s">
        <v>30</v>
      </c>
      <c r="B17" s="552"/>
      <c r="C17" s="552"/>
      <c r="D17" s="552"/>
      <c r="E17" s="552"/>
      <c r="F17" s="552"/>
      <c r="G17" s="552"/>
      <c r="H17" s="552"/>
      <c r="I17" s="552"/>
      <c r="L17" s="535"/>
      <c r="M17" s="536"/>
      <c r="N17" s="536"/>
      <c r="O17" s="536"/>
      <c r="P17" s="536"/>
      <c r="Q17" s="536"/>
      <c r="R17" s="31"/>
      <c r="S17" s="566" t="s">
        <v>41</v>
      </c>
      <c r="T17" s="566"/>
      <c r="U17" s="566"/>
      <c r="X17" s="557"/>
      <c r="Y17" s="558"/>
      <c r="Z17" s="558"/>
      <c r="AA17" s="558"/>
      <c r="AB17" s="558"/>
      <c r="AC17" s="558"/>
      <c r="AD17" s="559"/>
    </row>
    <row r="18" spans="1:30" x14ac:dyDescent="0.55000000000000004">
      <c r="A18" s="567" t="s">
        <v>70</v>
      </c>
      <c r="B18" s="567"/>
      <c r="C18" s="567"/>
      <c r="D18" s="567"/>
      <c r="E18" s="567"/>
      <c r="F18" s="567"/>
      <c r="G18" s="567"/>
      <c r="H18" s="567"/>
      <c r="I18" s="567"/>
      <c r="L18" s="535"/>
      <c r="M18" s="536"/>
      <c r="N18" s="536"/>
      <c r="O18" s="536"/>
      <c r="P18" s="536"/>
      <c r="Q18" s="536"/>
      <c r="R18" s="31"/>
      <c r="T18" s="34" t="e">
        <f>#REF!+#REF!+#REF!+#REF!+#REF!+#REF!</f>
        <v>#REF!</v>
      </c>
      <c r="U18" s="25"/>
      <c r="X18" s="557"/>
      <c r="Y18" s="558"/>
      <c r="Z18" s="558"/>
      <c r="AA18" s="558"/>
      <c r="AB18" s="558"/>
      <c r="AC18" s="558"/>
      <c r="AD18" s="559"/>
    </row>
    <row r="19" spans="1:30" x14ac:dyDescent="0.55000000000000004">
      <c r="A19" s="567"/>
      <c r="B19" s="567"/>
      <c r="C19" s="567"/>
      <c r="D19" s="567"/>
      <c r="E19" s="567"/>
      <c r="F19" s="567"/>
      <c r="G19" s="567"/>
      <c r="H19" s="567"/>
      <c r="I19" s="567"/>
      <c r="J19" s="41"/>
      <c r="L19" s="32"/>
      <c r="M19" s="36"/>
      <c r="N19" s="36"/>
      <c r="O19" s="36"/>
      <c r="P19" s="36"/>
      <c r="Q19" s="36"/>
      <c r="R19" s="33"/>
      <c r="T19" s="35"/>
      <c r="U19" s="25"/>
      <c r="V19" s="18" t="s">
        <v>28</v>
      </c>
      <c r="X19" s="557"/>
      <c r="Y19" s="558"/>
      <c r="Z19" s="558"/>
      <c r="AA19" s="558"/>
      <c r="AB19" s="558"/>
      <c r="AC19" s="558"/>
      <c r="AD19" s="559"/>
    </row>
    <row r="20" spans="1:30" s="56" customFormat="1" x14ac:dyDescent="0.55000000000000004">
      <c r="A20" s="568" t="s">
        <v>68</v>
      </c>
      <c r="B20" s="568"/>
      <c r="C20" s="568"/>
      <c r="D20" s="568"/>
      <c r="E20" s="568"/>
      <c r="F20" s="568"/>
      <c r="G20" s="568"/>
      <c r="H20" s="568"/>
      <c r="I20" s="568"/>
      <c r="J20" s="41"/>
      <c r="K20" s="9"/>
      <c r="L20" s="11"/>
      <c r="M20" s="11"/>
      <c r="N20" s="11"/>
      <c r="O20" s="11"/>
      <c r="P20" s="11"/>
      <c r="Q20" s="11"/>
      <c r="R20" s="11"/>
      <c r="S20" s="11"/>
      <c r="U20" s="11"/>
      <c r="V20" s="16"/>
      <c r="X20" s="560"/>
      <c r="Y20" s="561"/>
      <c r="Z20" s="561"/>
      <c r="AA20" s="561"/>
      <c r="AB20" s="561"/>
      <c r="AC20" s="561"/>
      <c r="AD20" s="562"/>
    </row>
    <row r="21" spans="1:30" s="56" customFormat="1" ht="14.7" thickBot="1" x14ac:dyDescent="0.6">
      <c r="A21" s="199"/>
      <c r="B21" s="199"/>
      <c r="C21" s="199"/>
      <c r="D21" s="199"/>
      <c r="E21" s="199"/>
      <c r="F21" s="199"/>
      <c r="G21" s="199"/>
      <c r="H21" s="199"/>
      <c r="I21" s="199"/>
      <c r="J21" s="41"/>
      <c r="K21" s="9"/>
      <c r="L21" s="11"/>
      <c r="M21" s="11"/>
      <c r="N21" s="11"/>
      <c r="O21" s="11"/>
      <c r="P21" s="11"/>
      <c r="Q21" s="11"/>
      <c r="R21" s="11"/>
      <c r="S21" s="11"/>
      <c r="U21" s="11"/>
      <c r="V21" s="16"/>
      <c r="X21" s="197"/>
      <c r="Y21" s="197"/>
      <c r="Z21" s="197"/>
      <c r="AA21" s="197"/>
      <c r="AB21" s="197"/>
      <c r="AC21" s="197"/>
      <c r="AD21" s="197"/>
    </row>
    <row r="22" spans="1:30" s="135" customFormat="1" ht="30.6" customHeight="1" x14ac:dyDescent="0.55000000000000004">
      <c r="A22" s="153" t="s">
        <v>45</v>
      </c>
      <c r="B22" s="154"/>
      <c r="C22" s="155">
        <f>IF(SUM(C24:C25)&lt;=0,"",MAX($B22:B22)+1)</f>
        <v>1</v>
      </c>
      <c r="D22" s="155">
        <f>IF(SUM(D24:D25)&lt;=0,"",MAX($B22:C22)+1)</f>
        <v>2</v>
      </c>
      <c r="E22" s="155">
        <f>IF(SUM(E24:E25)&lt;=0,"",MAX($B22:D22)+1)</f>
        <v>3</v>
      </c>
      <c r="F22" s="155">
        <f>IF(SUM(F24:F25)&lt;=0,"",MAX($B22:E22)+1)</f>
        <v>4</v>
      </c>
      <c r="G22" s="155">
        <f>IF(SUM(G24:G25)&lt;=0,"",MAX($B22:F22)+1)</f>
        <v>5</v>
      </c>
      <c r="H22" s="155">
        <f>IF(SUM(H24:H25)&lt;=0,"",MAX($B22:G22)+1)</f>
        <v>6</v>
      </c>
      <c r="I22" s="156" t="str">
        <f>IF(SUM(I24:I25)&lt;=0,"",MAX($B22:H22)+1)</f>
        <v/>
      </c>
      <c r="J22" s="127"/>
      <c r="K22" s="128" t="str">
        <f>A22</f>
        <v>RACE / ETHNICITY</v>
      </c>
      <c r="L22" s="129">
        <f>IF(MIN($C22:$I22)&lt;=0,"",MIN($C22:$I22))</f>
        <v>1</v>
      </c>
      <c r="M22" s="130">
        <f>IFERROR(IF(L22=MAX($C22:$I22),"",L22+1),"")</f>
        <v>2</v>
      </c>
      <c r="N22" s="130">
        <f t="shared" ref="N22:R22" si="0">IFERROR(IF(M22=MAX($C22:$I22),"",M22+1),"")</f>
        <v>3</v>
      </c>
      <c r="O22" s="130">
        <f t="shared" si="0"/>
        <v>4</v>
      </c>
      <c r="P22" s="130">
        <f t="shared" si="0"/>
        <v>5</v>
      </c>
      <c r="Q22" s="130">
        <f t="shared" si="0"/>
        <v>6</v>
      </c>
      <c r="R22" s="131" t="str">
        <f t="shared" si="0"/>
        <v/>
      </c>
      <c r="S22" s="132"/>
      <c r="T22" s="133"/>
      <c r="U22" s="132"/>
      <c r="V22" s="134"/>
      <c r="X22" s="135" t="s">
        <v>46</v>
      </c>
    </row>
    <row r="23" spans="1:30" s="137" customFormat="1" ht="30.6" customHeight="1" thickBot="1" x14ac:dyDescent="0.6">
      <c r="A23" s="157"/>
      <c r="B23" s="65" t="s">
        <v>55</v>
      </c>
      <c r="C23" s="3" t="s">
        <v>1</v>
      </c>
      <c r="D23" s="4" t="s">
        <v>2</v>
      </c>
      <c r="E23" s="4" t="s">
        <v>3</v>
      </c>
      <c r="F23" s="4" t="s">
        <v>4</v>
      </c>
      <c r="G23" s="37" t="s">
        <v>5</v>
      </c>
      <c r="H23" s="37" t="s">
        <v>8</v>
      </c>
      <c r="I23" s="107" t="s">
        <v>10</v>
      </c>
      <c r="J23" s="136"/>
      <c r="K23" s="66" t="s">
        <v>6</v>
      </c>
      <c r="L23" s="13" t="str">
        <f>IF(L22="","",INDEX($C23:$I23,1,MATCH(L22,$C22:$I22,0)))</f>
        <v>African American or Black</v>
      </c>
      <c r="M23" s="14" t="str">
        <f t="shared" ref="M23:R23" si="1">IF(M22="","",INDEX($C23:$I23,1,MATCH(M22,$C22:$I22,0)))</f>
        <v>American Indian or Alaska Native</v>
      </c>
      <c r="N23" s="14" t="str">
        <f t="shared" si="1"/>
        <v>Asian</v>
      </c>
      <c r="O23" s="14" t="str">
        <f t="shared" si="1"/>
        <v>Native Hawaiian or Pacific Islander</v>
      </c>
      <c r="P23" s="14" t="str">
        <f t="shared" si="1"/>
        <v>White</v>
      </c>
      <c r="Q23" s="14" t="str">
        <f t="shared" si="1"/>
        <v>More than one race</v>
      </c>
      <c r="R23" s="15" t="str">
        <f t="shared" si="1"/>
        <v/>
      </c>
      <c r="S23" s="12"/>
      <c r="T23" s="27">
        <f>(COUNTIFS(X25:AD25,"&lt;"&amp;5)-COUNTIFS(X25:AD25,"&lt;"&amp;5,X23:AD23,""))+(COUNTIFS(X26:AD26,"&lt;"&amp;5)-COUNTIFS(X26:AD26,"&lt;"&amp;5,X23:AD23,""))</f>
        <v>1</v>
      </c>
      <c r="U23" s="12"/>
      <c r="V23" s="19" t="str">
        <f>A22</f>
        <v>RACE / ETHNICITY</v>
      </c>
      <c r="W23" s="67" t="s">
        <v>6</v>
      </c>
      <c r="X23" s="22" t="str">
        <f>L23</f>
        <v>African American or Black</v>
      </c>
      <c r="Y23" s="23" t="str">
        <f t="shared" ref="Y23:AD23" si="2">M23</f>
        <v>American Indian or Alaska Native</v>
      </c>
      <c r="Z23" s="23" t="str">
        <f t="shared" si="2"/>
        <v>Asian</v>
      </c>
      <c r="AA23" s="23" t="str">
        <f t="shared" si="2"/>
        <v>Native Hawaiian or Pacific Islander</v>
      </c>
      <c r="AB23" s="23" t="str">
        <f t="shared" si="2"/>
        <v>White</v>
      </c>
      <c r="AC23" s="23" t="str">
        <f t="shared" si="2"/>
        <v>More than one race</v>
      </c>
      <c r="AD23" s="20" t="str">
        <f t="shared" si="2"/>
        <v/>
      </c>
    </row>
    <row r="24" spans="1:30" s="138" customFormat="1" ht="30.6" customHeight="1" x14ac:dyDescent="0.55000000000000004">
      <c r="A24" s="104" t="s">
        <v>75</v>
      </c>
      <c r="B24" s="68">
        <f>SUM(C24:I24)</f>
        <v>72287</v>
      </c>
      <c r="C24" s="114">
        <v>1768</v>
      </c>
      <c r="D24" s="115">
        <v>351</v>
      </c>
      <c r="E24" s="115">
        <v>30832</v>
      </c>
      <c r="F24" s="115">
        <v>10370</v>
      </c>
      <c r="G24" s="115">
        <v>14350</v>
      </c>
      <c r="H24" s="115">
        <v>14616</v>
      </c>
      <c r="I24" s="145"/>
      <c r="J24" s="136"/>
      <c r="K24" s="69">
        <f>SUM(L24:R24)</f>
        <v>72287</v>
      </c>
      <c r="L24" s="70">
        <f>IF(L22="","",INDEX($C24:$I24,1,MATCH(L22,$C22:$I22,0)))</f>
        <v>1768</v>
      </c>
      <c r="M24" s="71">
        <f t="shared" ref="M24:R24" si="3">IF(M22="","",INDEX($C24:$I24,1,MATCH(M22,$C22:$I22,0)))</f>
        <v>351</v>
      </c>
      <c r="N24" s="71">
        <f t="shared" si="3"/>
        <v>30832</v>
      </c>
      <c r="O24" s="71">
        <f t="shared" si="3"/>
        <v>10370</v>
      </c>
      <c r="P24" s="71">
        <f t="shared" si="3"/>
        <v>14350</v>
      </c>
      <c r="Q24" s="71">
        <f t="shared" si="3"/>
        <v>14616</v>
      </c>
      <c r="R24" s="72" t="str">
        <f t="shared" si="3"/>
        <v/>
      </c>
      <c r="S24" s="25"/>
      <c r="T24" s="26"/>
      <c r="U24" s="25"/>
      <c r="V24" s="73" t="s">
        <v>36</v>
      </c>
      <c r="W24" s="74">
        <f t="shared" ref="W24:AD24" si="4">SUM(K24:K25)</f>
        <v>73098</v>
      </c>
      <c r="X24" s="75">
        <f t="shared" si="4"/>
        <v>1785</v>
      </c>
      <c r="Y24" s="76">
        <f t="shared" si="4"/>
        <v>354</v>
      </c>
      <c r="Z24" s="76">
        <f t="shared" si="4"/>
        <v>31160</v>
      </c>
      <c r="AA24" s="76">
        <f t="shared" si="4"/>
        <v>10455</v>
      </c>
      <c r="AB24" s="76">
        <f t="shared" si="4"/>
        <v>14525</v>
      </c>
      <c r="AC24" s="76">
        <f t="shared" si="4"/>
        <v>14819</v>
      </c>
      <c r="AD24" s="77">
        <f t="shared" si="4"/>
        <v>0</v>
      </c>
    </row>
    <row r="25" spans="1:30" s="138" customFormat="1" ht="30.6" customHeight="1" thickBot="1" x14ac:dyDescent="0.6">
      <c r="A25" s="105" t="s">
        <v>7</v>
      </c>
      <c r="B25" s="57">
        <f>SUM(C25:I25)</f>
        <v>811</v>
      </c>
      <c r="C25" s="116">
        <v>17</v>
      </c>
      <c r="D25" s="117">
        <v>3</v>
      </c>
      <c r="E25" s="117">
        <v>328</v>
      </c>
      <c r="F25" s="117">
        <v>85</v>
      </c>
      <c r="G25" s="117">
        <v>175</v>
      </c>
      <c r="H25" s="117">
        <v>203</v>
      </c>
      <c r="I25" s="146"/>
      <c r="J25" s="136"/>
      <c r="K25" s="78">
        <f>SUM(L25:R25)</f>
        <v>811</v>
      </c>
      <c r="L25" s="79">
        <f>IF(L22="","",INDEX($C25:$I25,1,MATCH(L22,$C22:$I22,0)))</f>
        <v>17</v>
      </c>
      <c r="M25" s="80">
        <f t="shared" ref="M25:R25" si="5">IF(M22="","",INDEX($C25:$I25,1,MATCH(M22,$C22:$I22,0)))</f>
        <v>3</v>
      </c>
      <c r="N25" s="80">
        <f t="shared" si="5"/>
        <v>328</v>
      </c>
      <c r="O25" s="80">
        <f t="shared" si="5"/>
        <v>85</v>
      </c>
      <c r="P25" s="80">
        <f t="shared" si="5"/>
        <v>175</v>
      </c>
      <c r="Q25" s="80">
        <f t="shared" si="5"/>
        <v>203</v>
      </c>
      <c r="R25" s="81" t="str">
        <f t="shared" si="5"/>
        <v/>
      </c>
      <c r="S25" s="25"/>
      <c r="T25" s="458" t="str">
        <f>IF(AND(X25&lt;5,X23&lt;&gt;""),SUBSTITUTE(ADDRESS(ROWS($1:24),MATCH(X23,$A23:$I23,0)),"$","")&amp;"; ","")&amp;
IF(AND(Y25&lt;5,Y23&lt;&gt;""),SUBSTITUTE(ADDRESS(ROWS($1:24),MATCH(Y23,$A23:$I23,0)),"$","")&amp;"; ","")&amp;
IF(AND(Z25&lt;5,Z23&lt;&gt;""),SUBSTITUTE(ADDRESS(ROWS($1:24),MATCH(Z23,$A23:$I23,0)),"$","")&amp;"; ","")&amp;
IF(AND(AA25&lt;5,AA23&lt;&gt;""),SUBSTITUTE(ADDRESS(ROWS($1:24),MATCH(AA23,$A23:$I23,0)),"$","")&amp;"; ","")&amp;
IF(AND(AB25&lt;5,AB23&lt;&gt;""),SUBSTITUTE(ADDRESS(ROWS($1:24),MATCH(AB23,$A23:$I23,0)),"$","")&amp;"; ","")&amp;
IF(AND(AC25&lt;5,AC23&lt;&gt;""),SUBSTITUTE(ADDRESS(ROWS($1:24),MATCH(AC23,$A23:$I23,0)),"$","")&amp;"; ","")&amp;
IF(AND(AD25&lt;5,AD23&lt;&gt;""),SUBSTITUTE(ADDRESS(ROWS($1:24),MATCH(AD23,$A23:$I23,0)),"$","")&amp;"; ","")&amp;
IF(AND(X26&lt;5,X23&lt;&gt;""),SUBSTITUTE(ADDRESS(ROWS($1:25),MATCH(X23,$A23:$I23,0)),"$","")&amp;"; ","")&amp;
IF(AND(Y26&lt;5,Y23&lt;&gt;""),SUBSTITUTE(ADDRESS(ROWS($1:25),MATCH(Y23,$A23:$I23,0)),"$","")&amp;"; ","")&amp;
IF(AND(Z26&lt;5,Z23&lt;&gt;""),SUBSTITUTE(ADDRESS(ROWS($1:25),MATCH(Z23,$A23:$I23,0)),"$","")&amp;"; ","")&amp;
IF(AND(AA26&lt;5,AA23&lt;&gt;""),SUBSTITUTE(ADDRESS(ROWS($1:25),MATCH(AA23,$A23:$I23,0)),"$","")&amp;"; ","")&amp;
IF(AND(AB26&lt;5,AB23&lt;&gt;""),SUBSTITUTE(ADDRESS(ROWS($1:25),MATCH(AB23,$A23:$I23,0)),"$","")&amp;"; ","")&amp;
IF(AND(AC26&lt;5,AC23&lt;&gt;""),SUBSTITUTE(ADDRESS(ROWS($1:25),MATCH(AC23,$A23:$I23,0)),"$","")&amp;"; ","")&amp;
IF(AND(AD26&lt;5,AD23&lt;&gt;""),SUBSTITUTE(ADDRESS(ROWS($1:25),MATCH(AD23,$A23:$I23,0)),"$","")&amp;"; ","")</f>
        <v xml:space="preserve">D25; </v>
      </c>
      <c r="U25" s="25"/>
      <c r="V25" s="139"/>
      <c r="W25" s="82" t="s">
        <v>37</v>
      </c>
      <c r="X25" s="83">
        <f t="shared" ref="X25:AD25" si="6">IFERROR(X24*$K24/$W24,"")</f>
        <v>1765.1959697939751</v>
      </c>
      <c r="Y25" s="84">
        <f t="shared" si="6"/>
        <v>350.0724780431749</v>
      </c>
      <c r="Z25" s="84">
        <f t="shared" si="6"/>
        <v>30814.289310241045</v>
      </c>
      <c r="AA25" s="84">
        <f t="shared" si="6"/>
        <v>10339.004965936141</v>
      </c>
      <c r="AB25" s="84">
        <f t="shared" si="6"/>
        <v>14363.849558127446</v>
      </c>
      <c r="AC25" s="84">
        <f t="shared" si="6"/>
        <v>14654.587717858218</v>
      </c>
      <c r="AD25" s="85">
        <f t="shared" si="6"/>
        <v>0</v>
      </c>
    </row>
    <row r="26" spans="1:30" s="138" customFormat="1" ht="30.6" customHeight="1" thickBot="1" x14ac:dyDescent="0.6">
      <c r="A26" s="106" t="s">
        <v>76</v>
      </c>
      <c r="B26" s="58">
        <f>IF(OR(B24="",B24&lt;=0),"-",B25/B24)</f>
        <v>1.1219168038513149E-2</v>
      </c>
      <c r="C26" s="108">
        <f t="shared" ref="C26:I26" si="7">IF(OR(C24="",C24&lt;=0),"-",C25/C24)</f>
        <v>9.6153846153846159E-3</v>
      </c>
      <c r="D26" s="109">
        <f t="shared" si="7"/>
        <v>8.5470085470085479E-3</v>
      </c>
      <c r="E26" s="109">
        <f t="shared" si="7"/>
        <v>1.0638297872340425E-2</v>
      </c>
      <c r="F26" s="109">
        <f t="shared" si="7"/>
        <v>8.1967213114754103E-3</v>
      </c>
      <c r="G26" s="109">
        <f t="shared" si="7"/>
        <v>1.2195121951219513E-2</v>
      </c>
      <c r="H26" s="109">
        <f t="shared" si="7"/>
        <v>1.3888888888888888E-2</v>
      </c>
      <c r="I26" s="110" t="str">
        <f t="shared" si="7"/>
        <v>-</v>
      </c>
      <c r="J26" s="136"/>
      <c r="K26" s="43" t="s">
        <v>43</v>
      </c>
      <c r="L26" s="86">
        <f>IFERROR(L24/$K24,"")</f>
        <v>2.4458062998879468E-2</v>
      </c>
      <c r="M26" s="87">
        <f t="shared" ref="M26:R27" si="8">IFERROR(M24/$K24,"")</f>
        <v>4.855644860071659E-3</v>
      </c>
      <c r="N26" s="87">
        <f t="shared" si="8"/>
        <v>0.42652205790806091</v>
      </c>
      <c r="O26" s="87">
        <f t="shared" si="8"/>
        <v>0.14345594643573534</v>
      </c>
      <c r="P26" s="87">
        <f t="shared" si="8"/>
        <v>0.19851425567529432</v>
      </c>
      <c r="Q26" s="87">
        <f t="shared" si="8"/>
        <v>0.2021940321219583</v>
      </c>
      <c r="R26" s="88" t="str">
        <f t="shared" si="8"/>
        <v/>
      </c>
      <c r="S26" s="89"/>
      <c r="T26" s="459"/>
      <c r="U26" s="89"/>
      <c r="V26" s="139" t="str">
        <f>IFERROR(CHOOSE(MAX(L22:R22),"need more data","CHISQ.TEST(L21:M22, X22:Y23)","CHISQ.TEST(L21:N22, X22:Z23)","CHISQ.TEST(L21:O22, X22:AA23)","CHISQ.TEST(L21:P22, X22:AB23)","CHISQ.TEST(L21:Q22, X22:AC23)","CHISQ.TEST(L21:R22, X22:AD23)"),"")</f>
        <v>CHISQ.TEST(L21:Q22, X22:AC23)</v>
      </c>
      <c r="W26" s="90" t="s">
        <v>38</v>
      </c>
      <c r="X26" s="91">
        <f t="shared" ref="X26:AD26" si="9">IFERROR(X24*$K25/$W24,"")</f>
        <v>19.804030206024787</v>
      </c>
      <c r="Y26" s="92">
        <f t="shared" si="9"/>
        <v>3.9275219568250841</v>
      </c>
      <c r="Z26" s="92">
        <f t="shared" si="9"/>
        <v>345.71068975895372</v>
      </c>
      <c r="AA26" s="92">
        <f t="shared" si="9"/>
        <v>115.99503406385948</v>
      </c>
      <c r="AB26" s="92">
        <f t="shared" si="9"/>
        <v>161.15044187255467</v>
      </c>
      <c r="AC26" s="92">
        <f t="shared" si="9"/>
        <v>164.41228214178227</v>
      </c>
      <c r="AD26" s="93">
        <f t="shared" si="9"/>
        <v>0</v>
      </c>
    </row>
    <row r="27" spans="1:30" s="138" customFormat="1" ht="30.6" customHeight="1" x14ac:dyDescent="0.55000000000000004">
      <c r="A27" s="94" t="s">
        <v>77</v>
      </c>
      <c r="B27" s="62" t="str">
        <f>IF(V28="need more data","Need more data",IF(V28="","",IF(V28&lt;=$W$1, "No", "Yes")))</f>
        <v>No</v>
      </c>
      <c r="C27" s="51" t="str">
        <f>IFERROR(IF(MIN(_xlfn.MINIFS($X25:$AD25,$X23:$AD23,C23),_xlfn.MINIFS($X26:$AD26,$X23:$AD23,C23))&lt;5,"-",IF(INDEX($X28:$AD28,1,MATCH(C23,$X23:$AD23,0))&lt;=$W$1, "No", "Yes")),"")</f>
        <v>Yes</v>
      </c>
      <c r="D27" s="52" t="str">
        <f t="shared" ref="D27:I27" si="10">IFERROR(IF(MIN(_xlfn.MINIFS($X25:$AD25,$X23:$AD23,D23),_xlfn.MINIFS($X26:$AD26,$X23:$AD23,D23))&lt;5,"-",IF(INDEX($X28:$AD28,1,MATCH(D23,$X23:$AD23,0))&lt;=$W$1, "No", "Yes")),"")</f>
        <v>-</v>
      </c>
      <c r="E27" s="52" t="str">
        <f t="shared" si="10"/>
        <v>Yes</v>
      </c>
      <c r="F27" s="52" t="str">
        <f t="shared" si="10"/>
        <v>No</v>
      </c>
      <c r="G27" s="52" t="str">
        <f t="shared" si="10"/>
        <v>Yes</v>
      </c>
      <c r="H27" s="52" t="str">
        <f t="shared" si="10"/>
        <v>No</v>
      </c>
      <c r="I27" s="64" t="str">
        <f t="shared" si="10"/>
        <v>-</v>
      </c>
      <c r="J27" s="136"/>
      <c r="K27" s="44" t="s">
        <v>44</v>
      </c>
      <c r="L27" s="95">
        <f>IFERROR(L25/$K25,"")</f>
        <v>2.096177558569667E-2</v>
      </c>
      <c r="M27" s="96">
        <f t="shared" si="8"/>
        <v>3.6991368680641184E-3</v>
      </c>
      <c r="N27" s="96">
        <f t="shared" si="8"/>
        <v>0.40443896424167697</v>
      </c>
      <c r="O27" s="96">
        <f t="shared" si="8"/>
        <v>0.10480887792848335</v>
      </c>
      <c r="P27" s="96">
        <f t="shared" si="8"/>
        <v>0.21578298397040691</v>
      </c>
      <c r="Q27" s="96">
        <f t="shared" si="8"/>
        <v>0.25030826140567203</v>
      </c>
      <c r="R27" s="97" t="str">
        <f t="shared" si="8"/>
        <v/>
      </c>
      <c r="S27" s="98"/>
      <c r="T27" s="26"/>
      <c r="U27" s="89"/>
      <c r="V27" s="21" t="s">
        <v>29</v>
      </c>
      <c r="W27" s="82" t="s">
        <v>39</v>
      </c>
      <c r="X27" s="99">
        <f>IFERROR((L27-L26)/SQRT(L26*(1-L26)/$K25),"")</f>
        <v>-0.6445899830578885</v>
      </c>
      <c r="Y27" s="100">
        <f t="shared" ref="Y27:AD27" si="11">IFERROR((M27-M26)/SQRT(M26*(1-M26)/$K25),"")</f>
        <v>-0.47379728299631052</v>
      </c>
      <c r="Z27" s="100">
        <f t="shared" si="11"/>
        <v>-1.2715728151770451</v>
      </c>
      <c r="AA27" s="100">
        <f t="shared" si="11"/>
        <v>-3.1397339886434481</v>
      </c>
      <c r="AB27" s="100">
        <f t="shared" si="11"/>
        <v>1.2328976721223446</v>
      </c>
      <c r="AC27" s="100">
        <f t="shared" si="11"/>
        <v>3.411545388978233</v>
      </c>
      <c r="AD27" s="101" t="str">
        <f t="shared" si="11"/>
        <v/>
      </c>
    </row>
    <row r="28" spans="1:30" s="138" customFormat="1" ht="28" customHeight="1" x14ac:dyDescent="0.55000000000000004">
      <c r="A28" s="532" t="str">
        <f>IF(B27="Yes","*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f>
        <v/>
      </c>
      <c r="B28" s="533"/>
      <c r="C28" s="533"/>
      <c r="D28" s="533"/>
      <c r="E28" s="533"/>
      <c r="F28" s="533"/>
      <c r="G28" s="533"/>
      <c r="H28" s="533"/>
      <c r="I28" s="534"/>
      <c r="J28" s="200" t="s">
        <v>81</v>
      </c>
      <c r="K28" s="139"/>
      <c r="L28" s="25"/>
      <c r="M28" s="25"/>
      <c r="N28" s="25"/>
      <c r="O28" s="25"/>
      <c r="P28" s="25"/>
      <c r="Q28" s="25"/>
      <c r="R28" s="25"/>
      <c r="S28" s="25"/>
      <c r="T28" s="25"/>
      <c r="U28" s="25"/>
      <c r="V28" s="102">
        <f>IFERROR(CHOOSE(MAX(L22:R22),"need more data",_xlfn.CHISQ.TEST(L24:M25, X25:Y26),_xlfn.CHISQ.TEST(L24:N25, X25:Z26),_xlfn.CHISQ.TEST(L24:O25, X25:AA26),_xlfn.CHISQ.TEST(L24:P25, X25:AB26),_xlfn.CHISQ.TEST(L24:Q25, X25:AC26),_xlfn.CHISQ.TEST(L24:R25, X25:AD26)),"")</f>
        <v>1.1084540209106578E-3</v>
      </c>
      <c r="W28" s="103" t="s">
        <v>40</v>
      </c>
      <c r="X28" s="91">
        <f>IF(ISNUMBER(X27),2*NORMSDIST(-ABS(X27)),"")</f>
        <v>0.51919292795417293</v>
      </c>
      <c r="Y28" s="92">
        <f t="shared" ref="Y28:AD28" si="12">IF(ISNUMBER(Y27),2*NORMSDIST(-ABS(Y27)),"")</f>
        <v>0.63564447228115362</v>
      </c>
      <c r="Z28" s="92">
        <f t="shared" si="12"/>
        <v>0.20352494070714536</v>
      </c>
      <c r="AA28" s="92">
        <f t="shared" si="12"/>
        <v>1.6910130935451173E-3</v>
      </c>
      <c r="AB28" s="92">
        <f t="shared" si="12"/>
        <v>0.21761394407858914</v>
      </c>
      <c r="AC28" s="92">
        <f t="shared" si="12"/>
        <v>6.4595745952168813E-4</v>
      </c>
      <c r="AD28" s="93" t="str">
        <f t="shared" si="12"/>
        <v/>
      </c>
    </row>
    <row r="29" spans="1:30" s="138" customFormat="1" ht="14.7" thickBot="1" x14ac:dyDescent="0.6">
      <c r="A29" s="532" t="str">
        <f>IF(T23=0,"","* This "&amp;A22&amp;" table includes "&amp;IF(T23=1,"is ","are ")&amp;T23&amp;" cell"&amp;IF(T23=1,"","s")&amp;" contributing to expected value which "&amp;IF(T23=1,"is","are")&amp;" too small to include calculations. In this table, cell"&amp;IF(T23=1,": ","s: ")&amp;SUBSTITUTE(T25,"; ","",T23)&amp;".")</f>
        <v>* This RACE / ETHNICITY table includes is 1 cell contributing to expected value which is too small to include calculations. In this table, cell: D25.</v>
      </c>
      <c r="B29" s="533"/>
      <c r="C29" s="533"/>
      <c r="D29" s="533"/>
      <c r="E29" s="533"/>
      <c r="F29" s="533"/>
      <c r="G29" s="533"/>
      <c r="H29" s="533"/>
      <c r="I29" s="534"/>
      <c r="J29" s="136"/>
      <c r="K29" s="139"/>
      <c r="L29" s="25"/>
      <c r="M29" s="25"/>
      <c r="N29" s="25"/>
      <c r="O29" s="25"/>
      <c r="P29" s="25"/>
      <c r="Q29" s="25"/>
      <c r="R29" s="25"/>
      <c r="S29" s="25"/>
      <c r="T29" s="25"/>
      <c r="U29" s="25"/>
      <c r="V29" s="120"/>
      <c r="W29" s="121"/>
      <c r="X29" s="122"/>
      <c r="Y29" s="123"/>
      <c r="Z29" s="123"/>
      <c r="AA29" s="123"/>
      <c r="AB29" s="123"/>
      <c r="AC29" s="123"/>
      <c r="AD29" s="77"/>
    </row>
    <row r="30" spans="1:30" s="140" customFormat="1" ht="30.6" customHeight="1" thickBot="1" x14ac:dyDescent="0.6">
      <c r="A30" s="104" t="s">
        <v>78</v>
      </c>
      <c r="B30" s="68">
        <f>SUM(C30:I30)</f>
        <v>1221</v>
      </c>
      <c r="C30" s="118">
        <v>27</v>
      </c>
      <c r="D30" s="119">
        <v>6</v>
      </c>
      <c r="E30" s="119">
        <v>490</v>
      </c>
      <c r="F30" s="119">
        <v>125</v>
      </c>
      <c r="G30" s="119">
        <v>265</v>
      </c>
      <c r="H30" s="119">
        <v>308</v>
      </c>
      <c r="I30" s="147"/>
      <c r="J30" s="136"/>
      <c r="K30" s="69">
        <f>SUM(L30:R30)</f>
        <v>1221</v>
      </c>
      <c r="L30" s="70">
        <f t="shared" ref="L30:R30" si="13">IF(L22="","",INDEX($C30:$I30,1,MATCH(L22,$C22:$I22,0)))</f>
        <v>27</v>
      </c>
      <c r="M30" s="71">
        <f t="shared" si="13"/>
        <v>6</v>
      </c>
      <c r="N30" s="71">
        <f t="shared" si="13"/>
        <v>490</v>
      </c>
      <c r="O30" s="71">
        <f t="shared" si="13"/>
        <v>125</v>
      </c>
      <c r="P30" s="71">
        <f t="shared" si="13"/>
        <v>265</v>
      </c>
      <c r="Q30" s="71">
        <f t="shared" si="13"/>
        <v>308</v>
      </c>
      <c r="R30" s="72" t="str">
        <f t="shared" si="13"/>
        <v/>
      </c>
      <c r="S30" s="25"/>
      <c r="T30" s="27">
        <f>(COUNTIFS(X31:AD31,"&lt;"&amp;5)-COUNTIFS(X31:AD31,"&lt;"&amp;5,X23:AD23,""))+(COUNTIFS(X32:AD32,"&lt;"&amp;5)-COUNTIFS(X32:AD32,"&lt;"&amp;5,X23:AD23,""))</f>
        <v>1</v>
      </c>
      <c r="U30" s="25"/>
      <c r="V30" s="73" t="s">
        <v>36</v>
      </c>
      <c r="W30" s="74">
        <f>SUM(K30:K31)</f>
        <v>2032</v>
      </c>
      <c r="X30" s="75">
        <f>SUM(L30:L31)</f>
        <v>44</v>
      </c>
      <c r="Y30" s="76">
        <f>SUM(M30:M31)</f>
        <v>9</v>
      </c>
      <c r="Z30" s="76">
        <f t="shared" ref="Z30:AD30" si="14">SUM(N30:N31)</f>
        <v>818</v>
      </c>
      <c r="AA30" s="76">
        <f t="shared" si="14"/>
        <v>210</v>
      </c>
      <c r="AB30" s="76">
        <f t="shared" si="14"/>
        <v>440</v>
      </c>
      <c r="AC30" s="76">
        <f t="shared" si="14"/>
        <v>511</v>
      </c>
      <c r="AD30" s="77">
        <f t="shared" si="14"/>
        <v>0</v>
      </c>
    </row>
    <row r="31" spans="1:30" s="140" customFormat="1" ht="30.6" customHeight="1" x14ac:dyDescent="0.55000000000000004">
      <c r="A31" s="105" t="s">
        <v>7</v>
      </c>
      <c r="B31" s="57">
        <f>B25</f>
        <v>811</v>
      </c>
      <c r="C31" s="111">
        <f t="shared" ref="C31:I31" si="15">C25</f>
        <v>17</v>
      </c>
      <c r="D31" s="112">
        <f t="shared" si="15"/>
        <v>3</v>
      </c>
      <c r="E31" s="112">
        <f t="shared" si="15"/>
        <v>328</v>
      </c>
      <c r="F31" s="112">
        <f t="shared" si="15"/>
        <v>85</v>
      </c>
      <c r="G31" s="112">
        <f t="shared" si="15"/>
        <v>175</v>
      </c>
      <c r="H31" s="112">
        <f t="shared" si="15"/>
        <v>203</v>
      </c>
      <c r="I31" s="113">
        <f t="shared" si="15"/>
        <v>0</v>
      </c>
      <c r="J31" s="136"/>
      <c r="K31" s="78">
        <f>SUM(L31:R31)</f>
        <v>811</v>
      </c>
      <c r="L31" s="79">
        <f t="shared" ref="L31:R31" si="16">IF(L22="","",INDEX($C31:$I31,1,MATCH(L22,$C22:$I22,0)))</f>
        <v>17</v>
      </c>
      <c r="M31" s="80">
        <f t="shared" si="16"/>
        <v>3</v>
      </c>
      <c r="N31" s="80">
        <f t="shared" si="16"/>
        <v>328</v>
      </c>
      <c r="O31" s="80">
        <f t="shared" si="16"/>
        <v>85</v>
      </c>
      <c r="P31" s="80">
        <f t="shared" si="16"/>
        <v>175</v>
      </c>
      <c r="Q31" s="80">
        <f t="shared" si="16"/>
        <v>203</v>
      </c>
      <c r="R31" s="81" t="str">
        <f t="shared" si="16"/>
        <v/>
      </c>
      <c r="S31" s="25"/>
      <c r="T31" s="458" t="str">
        <f>IF(AND(X31&lt;5,X23&lt;&gt;""),SUBSTITUTE(ADDRESS(ROWS($1:30),MATCH(X23,$A23:$I23,0)),"$","")&amp;"; ","")&amp;
IF(AND(Y31&lt;5,Y23&lt;&gt;""),SUBSTITUTE(ADDRESS(ROWS($1:30),MATCH(Y23,$A23:$I23,0)),"$","")&amp;"; ","")&amp;
IF(AND(Z31&lt;5,Z23&lt;&gt;""),SUBSTITUTE(ADDRESS(ROWS($1:30),MATCH(Z23,$A23:$I23,0)),"$","")&amp;"; ","")&amp;
IF(AND(AA31&lt;5,AA23&lt;&gt;""),SUBSTITUTE(ADDRESS(ROWS($1:30),MATCH(AA23,$A23:$I23,0)),"$","")&amp;"; ","")&amp;
IF(AND(AB31&lt;5,AB23&lt;&gt;""),SUBSTITUTE(ADDRESS(ROWS($1:30),MATCH(AB23,$A23:$I23,0)),"$","")&amp;"; ","")&amp;
IF(AND(AC31&lt;5,AC23&lt;&gt;""),SUBSTITUTE(ADDRESS(ROWS($1:30),MATCH(AC23,$A23:$I23,0)),"$","")&amp;"; ","")&amp;
IF(AND(AD31&lt;5,AD23&lt;&gt;""),SUBSTITUTE(ADDRESS(ROWS($1:30),MATCH(AD23,$A23:$I23,0)),"$","")&amp;"; ","")&amp;
IF(AND(X32&lt;5,X23&lt;&gt;""),SUBSTITUTE(ADDRESS(ROWS($1:31),MATCH(X23,$A23:$I23,0)),"$","")&amp;"; ","")&amp;
IF(AND(Y32&lt;5,Y23&lt;&gt;""),SUBSTITUTE(ADDRESS(ROWS($1:31),MATCH(Y23,$A23:$I23,0)),"$","")&amp;"; ","")&amp;
IF(AND(Z32&lt;5,Z23&lt;&gt;""),SUBSTITUTE(ADDRESS(ROWS($1:31),MATCH(Z23,$A23:$I23,0)),"$","")&amp;"; ","")&amp;
IF(AND(AA32&lt;5,AA23&lt;&gt;""),SUBSTITUTE(ADDRESS(ROWS($1:31),MATCH(AA23,$A23:$I23,0)),"$","")&amp;"; ","")&amp;
IF(AND(AB32&lt;5,AB23&lt;&gt;""),SUBSTITUTE(ADDRESS(ROWS($1:31),MATCH(AB23,$A23:$I23,0)),"$","")&amp;"; ","")&amp;
IF(AND(AC32&lt;5,AC23&lt;&gt;""),SUBSTITUTE(ADDRESS(ROWS($1:31),MATCH(AC23,$A23:$I23,0)),"$","")&amp;"; ","")&amp;
IF(AND(AD32&lt;5,AD23&lt;&gt;""),SUBSTITUTE(ADDRESS(ROWS($1:31),MATCH(AD23,$A23:$I23,0)),"$","")&amp;"; ","")</f>
        <v xml:space="preserve">D31; </v>
      </c>
      <c r="U31" s="25"/>
      <c r="V31" s="139"/>
      <c r="W31" s="82" t="s">
        <v>37</v>
      </c>
      <c r="X31" s="83">
        <f>IFERROR(X30*$K30/$W30,"")</f>
        <v>26.438976377952756</v>
      </c>
      <c r="Y31" s="84">
        <f>IFERROR(Y30*$K30/$W30,"")</f>
        <v>5.4079724409448815</v>
      </c>
      <c r="Z31" s="84">
        <f t="shared" ref="Z31:AD31" si="17">IFERROR(Z30*$K30/$W30,"")</f>
        <v>491.52460629921262</v>
      </c>
      <c r="AA31" s="84">
        <f t="shared" si="17"/>
        <v>126.18602362204724</v>
      </c>
      <c r="AB31" s="84">
        <f t="shared" si="17"/>
        <v>264.38976377952758</v>
      </c>
      <c r="AC31" s="84">
        <f t="shared" si="17"/>
        <v>307.05265748031496</v>
      </c>
      <c r="AD31" s="85">
        <f t="shared" si="17"/>
        <v>0</v>
      </c>
    </row>
    <row r="32" spans="1:30" s="140" customFormat="1" ht="30.6" customHeight="1" thickBot="1" x14ac:dyDescent="0.6">
      <c r="A32" s="106" t="s">
        <v>79</v>
      </c>
      <c r="B32" s="58">
        <f>IF(OR(B30="",B30&lt;=0),"-",B31/B30)</f>
        <v>0.66420966420966421</v>
      </c>
      <c r="C32" s="59">
        <f>IF(OR(C30="",C30&lt;=0),"-",C31/C30)</f>
        <v>0.62962962962962965</v>
      </c>
      <c r="D32" s="60">
        <f t="shared" ref="D32:I32" si="18">IF(OR(D30="",D30&lt;=0),"-",D31/D30)</f>
        <v>0.5</v>
      </c>
      <c r="E32" s="60">
        <f t="shared" si="18"/>
        <v>0.66938775510204085</v>
      </c>
      <c r="F32" s="60">
        <f t="shared" si="18"/>
        <v>0.68</v>
      </c>
      <c r="G32" s="60">
        <f t="shared" si="18"/>
        <v>0.660377358490566</v>
      </c>
      <c r="H32" s="60">
        <f t="shared" si="18"/>
        <v>0.65909090909090906</v>
      </c>
      <c r="I32" s="63" t="str">
        <f t="shared" si="18"/>
        <v>-</v>
      </c>
      <c r="J32" s="136"/>
      <c r="K32" s="43" t="s">
        <v>43</v>
      </c>
      <c r="L32" s="86">
        <f>IFERROR(L30/$K30,"")</f>
        <v>2.2113022113022112E-2</v>
      </c>
      <c r="M32" s="87">
        <f t="shared" ref="M32:R33" si="19">IFERROR(M30/$K30,"")</f>
        <v>4.9140049140049139E-3</v>
      </c>
      <c r="N32" s="87">
        <f t="shared" si="19"/>
        <v>0.4013104013104013</v>
      </c>
      <c r="O32" s="87">
        <f t="shared" si="19"/>
        <v>0.10237510237510238</v>
      </c>
      <c r="P32" s="87">
        <f t="shared" si="19"/>
        <v>0.21703521703521703</v>
      </c>
      <c r="Q32" s="87">
        <f t="shared" si="19"/>
        <v>0.25225225225225223</v>
      </c>
      <c r="R32" s="88" t="str">
        <f t="shared" si="19"/>
        <v/>
      </c>
      <c r="S32" s="89"/>
      <c r="T32" s="459"/>
      <c r="U32" s="89"/>
      <c r="V32" s="139" t="str">
        <f>IFERROR(CHOOSE(MAX(#REF!),"need more data","CHISQ.TEST(L21:M22, X22:Y23)","CHISQ.TEST(L21:N22, X22:Z23)","CHISQ.TEST(L21:O22, X22:AA23)","CHISQ.TEST(L21:P22, X22:AB23)","CHISQ.TEST(L21:Q22, X22:AC23)","CHISQ.TEST(L21:R22, X22:AD23)"),"")</f>
        <v/>
      </c>
      <c r="W32" s="90" t="s">
        <v>38</v>
      </c>
      <c r="X32" s="91">
        <f>IFERROR(X30*$K31/$W30,"")</f>
        <v>17.561023622047244</v>
      </c>
      <c r="Y32" s="92">
        <f>IFERROR(Y30*$K31/$W30,"")</f>
        <v>3.5920275590551181</v>
      </c>
      <c r="Z32" s="92">
        <f t="shared" ref="Z32:AD32" si="20">IFERROR(Z30*$K31/$W30,"")</f>
        <v>326.47539370078738</v>
      </c>
      <c r="AA32" s="92">
        <f t="shared" si="20"/>
        <v>83.813976377952756</v>
      </c>
      <c r="AB32" s="92">
        <f t="shared" si="20"/>
        <v>175.61023622047244</v>
      </c>
      <c r="AC32" s="92">
        <f t="shared" si="20"/>
        <v>203.94734251968504</v>
      </c>
      <c r="AD32" s="93">
        <f t="shared" si="20"/>
        <v>0</v>
      </c>
    </row>
    <row r="33" spans="1:30" s="140" customFormat="1" ht="30.6" customHeight="1" x14ac:dyDescent="0.55000000000000004">
      <c r="A33" s="94" t="s">
        <v>80</v>
      </c>
      <c r="B33" s="62" t="str">
        <f>IF(V34="need more data","Need more data",IF(V34="","",IF(V34&lt;=$W$1, "No", "Yes")))</f>
        <v>Yes</v>
      </c>
      <c r="C33" s="51" t="str">
        <f>IFERROR(IF(MIN(_xlfn.MINIFS($X31:$AD31,$X23:$AD23,C23),_xlfn.MINIFS($X32:$AD32,$X23:$AD23,C23))&lt;5,"-",IF(INDEX($X34:$AD34,1,MATCH(C23,$X23:$AD23,0))&lt;=$W$1, "No", "Yes")),"")</f>
        <v>Yes</v>
      </c>
      <c r="D33" s="52" t="str">
        <f t="shared" ref="D33:I33" si="21">IFERROR(IF(MIN(_xlfn.MINIFS($X31:$AD31,$X23:$AD23,D23),_xlfn.MINIFS($X32:$AD32,$X23:$AD23,D23))&lt;5,"-",IF(INDEX($X34:$AD34,1,MATCH(D23,$X23:$AD23,0))&lt;=$W$1, "No", "Yes")),"")</f>
        <v>-</v>
      </c>
      <c r="E33" s="52" t="str">
        <f t="shared" si="21"/>
        <v>Yes</v>
      </c>
      <c r="F33" s="52" t="str">
        <f t="shared" si="21"/>
        <v>Yes</v>
      </c>
      <c r="G33" s="52" t="str">
        <f t="shared" si="21"/>
        <v>Yes</v>
      </c>
      <c r="H33" s="52" t="str">
        <f t="shared" si="21"/>
        <v>Yes</v>
      </c>
      <c r="I33" s="64" t="str">
        <f t="shared" si="21"/>
        <v>-</v>
      </c>
      <c r="J33" s="136"/>
      <c r="K33" s="44" t="s">
        <v>44</v>
      </c>
      <c r="L33" s="95">
        <f>IFERROR(L31/$K31,"")</f>
        <v>2.096177558569667E-2</v>
      </c>
      <c r="M33" s="96">
        <f t="shared" si="19"/>
        <v>3.6991368680641184E-3</v>
      </c>
      <c r="N33" s="96">
        <f t="shared" si="19"/>
        <v>0.40443896424167697</v>
      </c>
      <c r="O33" s="96">
        <f t="shared" si="19"/>
        <v>0.10480887792848335</v>
      </c>
      <c r="P33" s="96">
        <f t="shared" si="19"/>
        <v>0.21578298397040691</v>
      </c>
      <c r="Q33" s="96">
        <f t="shared" si="19"/>
        <v>0.25030826140567203</v>
      </c>
      <c r="R33" s="97" t="str">
        <f t="shared" si="19"/>
        <v/>
      </c>
      <c r="S33" s="98"/>
      <c r="T33" s="26"/>
      <c r="U33" s="89"/>
      <c r="V33" s="21" t="s">
        <v>29</v>
      </c>
      <c r="W33" s="82" t="s">
        <v>39</v>
      </c>
      <c r="X33" s="99">
        <f>IFERROR((L33-L32)/SQRT(L32*(1-L32)/$K31),"")</f>
        <v>-0.2229514898150782</v>
      </c>
      <c r="Y33" s="100">
        <f>IFERROR((M33-M32)/SQRT(M32*(1-M32)/$K31),"")</f>
        <v>-0.49475641740185666</v>
      </c>
      <c r="Z33" s="100">
        <f t="shared" ref="Z33:AD33" si="22">IFERROR((N33-N32)/SQRT(N32*(1-N32)/$K31),"")</f>
        <v>0.18176667288492715</v>
      </c>
      <c r="AA33" s="100">
        <f t="shared" si="22"/>
        <v>0.22863690465203612</v>
      </c>
      <c r="AB33" s="100">
        <f t="shared" si="22"/>
        <v>-8.6508618170577825E-2</v>
      </c>
      <c r="AC33" s="100">
        <f t="shared" si="22"/>
        <v>-0.12747046196068215</v>
      </c>
      <c r="AD33" s="101" t="str">
        <f t="shared" si="22"/>
        <v/>
      </c>
    </row>
    <row r="34" spans="1:30" s="140" customFormat="1" ht="26.5" customHeight="1" x14ac:dyDescent="0.55000000000000004">
      <c r="A34" s="537" t="str">
        <f>IF(B33="Yes","*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B34" s="538"/>
      <c r="C34" s="538"/>
      <c r="D34" s="538"/>
      <c r="E34" s="538"/>
      <c r="F34" s="538"/>
      <c r="G34" s="538"/>
      <c r="H34" s="538"/>
      <c r="I34" s="539"/>
      <c r="J34" s="200" t="s">
        <v>81</v>
      </c>
      <c r="K34" s="139"/>
      <c r="L34" s="25"/>
      <c r="M34" s="25"/>
      <c r="N34" s="25"/>
      <c r="O34" s="25"/>
      <c r="P34" s="25"/>
      <c r="Q34" s="25"/>
      <c r="R34" s="25"/>
      <c r="S34" s="25"/>
      <c r="T34" s="25"/>
      <c r="U34" s="25"/>
      <c r="V34" s="102">
        <f>IFERROR(CHOOSE(MAX(L22:R22),"need more data",_xlfn.CHISQ.TEST(L30:M31, X31:Y32),_xlfn.CHISQ.TEST(L30:N31, X31:Z32),_xlfn.CHISQ.TEST(L30:O31, X31:AA32),_xlfn.CHISQ.TEST(L30:P31, X31:AB32),_xlfn.CHISQ.TEST(L30:Q31, X31:AC32),_xlfn.CHISQ.TEST(L30:R31, X31:AD32)),"")</f>
        <v>0.99858205851921589</v>
      </c>
      <c r="W34" s="103" t="s">
        <v>40</v>
      </c>
      <c r="X34" s="91">
        <f>IF(ISNUMBER(X33),2*NORMSDIST(-ABS(X33)),"")</f>
        <v>0.82357326170767287</v>
      </c>
      <c r="Y34" s="92">
        <f>IF(ISNUMBER(Y33),2*NORMSDIST(-ABS(Y33)),"")</f>
        <v>0.62077207201955908</v>
      </c>
      <c r="Z34" s="92">
        <f t="shared" ref="Z34:AD34" si="23">IF(ISNUMBER(Z33),2*NORMSDIST(-ABS(Z33)),"")</f>
        <v>0.85576583996644917</v>
      </c>
      <c r="AA34" s="92">
        <f t="shared" si="23"/>
        <v>0.81915113845603971</v>
      </c>
      <c r="AB34" s="92">
        <f t="shared" si="23"/>
        <v>0.93106210544737278</v>
      </c>
      <c r="AC34" s="92">
        <f t="shared" si="23"/>
        <v>0.89856805038495979</v>
      </c>
      <c r="AD34" s="93" t="str">
        <f t="shared" si="23"/>
        <v/>
      </c>
    </row>
    <row r="35" spans="1:30" s="140" customFormat="1" x14ac:dyDescent="0.55000000000000004">
      <c r="A35" s="532" t="str">
        <f>IF(T30=0,"","* This "&amp;A22&amp;" table includes "&amp;IF(T30=1,"is ","are ")&amp;T30&amp;" cell"&amp;IF(T30=1,"","s")&amp;" contributing to expected value which "&amp;IF(T30=1,"is","are")&amp;" too small to include calculations. In this table, cell"&amp;IF(T30=1,": ","s: ")&amp;SUBSTITUTE(T31,"; ","",T30)&amp;".")</f>
        <v>* This RACE / ETHNICITY table includes is 1 cell contributing to expected value which is too small to include calculations. In this table, cell: D31.</v>
      </c>
      <c r="B35" s="533"/>
      <c r="C35" s="533"/>
      <c r="D35" s="533"/>
      <c r="E35" s="533"/>
      <c r="F35" s="533"/>
      <c r="G35" s="533"/>
      <c r="H35" s="533"/>
      <c r="I35" s="534"/>
      <c r="J35" s="136"/>
      <c r="K35" s="139"/>
      <c r="L35" s="25"/>
      <c r="M35" s="25"/>
      <c r="N35" s="25"/>
      <c r="O35" s="25"/>
      <c r="P35" s="25"/>
      <c r="Q35" s="25"/>
      <c r="R35" s="25"/>
      <c r="S35" s="25"/>
      <c r="T35" s="25"/>
      <c r="U35" s="25"/>
      <c r="V35" s="124"/>
      <c r="W35" s="125"/>
      <c r="X35" s="126"/>
      <c r="Y35" s="126"/>
      <c r="Z35" s="126"/>
      <c r="AA35" s="126"/>
      <c r="AB35" s="126"/>
      <c r="AC35" s="126"/>
      <c r="AD35" s="126"/>
    </row>
    <row r="36" spans="1:30" s="144" customFormat="1" ht="14.7" thickBot="1" x14ac:dyDescent="0.6">
      <c r="A36" s="540" t="str">
        <f>IF(OR(MAX(L22:R22)&lt;=0,MAX(L22:R22)=COUNTA(C23:I23)),"","! Note: Results include data from only "&amp;IF(MAX(L22:R22)=1,"this 1 category: ", "these "&amp;MAX(L22:R22)&amp;" categories: "))&amp;IF(OR(MAX(L22:R22)&lt;=0,MAX(L22:R22)=COUNTA(C23:I23)),"",SUBSTITUTE(L23&amp;"; "&amp;IF(M23="","",M23&amp;"; "&amp;IF(N23="","",N23&amp;"; "&amp;IF(O23="","",O23&amp;"; "&amp;IF(P23="","",P23&amp;"; "&amp;IF(Q23="","",Q23&amp;"; "&amp;IF(R23="","",R23&amp;"; ")))))),"; ","",MAX(L22:R22))&amp;".")</f>
        <v>! Note: Results include data from only these 6 categories: African American or Black; American Indian or Alaska Native; Asian; Native Hawaiian or Pacific Islander; White; More than one race.</v>
      </c>
      <c r="B36" s="541"/>
      <c r="C36" s="541"/>
      <c r="D36" s="541"/>
      <c r="E36" s="541"/>
      <c r="F36" s="541"/>
      <c r="G36" s="541"/>
      <c r="H36" s="541"/>
      <c r="I36" s="542"/>
      <c r="J36" s="141"/>
      <c r="K36" s="142"/>
      <c r="L36" s="143"/>
      <c r="M36" s="143"/>
      <c r="N36" s="143"/>
      <c r="O36" s="143"/>
      <c r="P36" s="143"/>
      <c r="Q36" s="143"/>
      <c r="R36" s="143"/>
      <c r="S36" s="143"/>
      <c r="T36" s="143"/>
      <c r="U36" s="143"/>
    </row>
    <row r="37" spans="1:30" x14ac:dyDescent="0.55000000000000004">
      <c r="J37" s="138"/>
      <c r="K37"/>
      <c r="L37"/>
      <c r="M37"/>
      <c r="N37"/>
      <c r="O37"/>
      <c r="P37"/>
      <c r="Q37"/>
      <c r="R37"/>
      <c r="S37"/>
      <c r="T37"/>
      <c r="U37"/>
      <c r="V37"/>
      <c r="W37"/>
      <c r="X37"/>
      <c r="Y37"/>
      <c r="Z37"/>
      <c r="AA37"/>
      <c r="AB37"/>
      <c r="AC37"/>
      <c r="AD37"/>
    </row>
    <row r="38" spans="1:30" ht="14.7" thickBot="1" x14ac:dyDescent="0.6">
      <c r="J38" s="138"/>
      <c r="K38"/>
      <c r="L38"/>
      <c r="M38"/>
      <c r="N38"/>
      <c r="O38"/>
      <c r="P38"/>
      <c r="Q38"/>
      <c r="R38"/>
      <c r="S38"/>
      <c r="T38"/>
      <c r="U38"/>
      <c r="V38"/>
      <c r="W38"/>
      <c r="X38"/>
      <c r="Y38"/>
      <c r="Z38"/>
      <c r="AA38"/>
      <c r="AB38"/>
      <c r="AC38"/>
      <c r="AD38"/>
    </row>
    <row r="39" spans="1:30" s="135" customFormat="1" ht="30.6" customHeight="1" x14ac:dyDescent="0.55000000000000004">
      <c r="A39" s="158" t="s">
        <v>9</v>
      </c>
      <c r="B39" s="159"/>
      <c r="C39" s="160">
        <f>IF(SUM(C41:C42)&lt;=0,"",MAX($B39:B39)+1)</f>
        <v>1</v>
      </c>
      <c r="D39" s="160">
        <f>IF(SUM(D41:D42)&lt;=0,"",MAX($B39:C39)+1)</f>
        <v>2</v>
      </c>
      <c r="E39" s="160" t="str">
        <f>IF(SUM(E41:E42)&lt;=0,"",MAX($B39:D39)+1)</f>
        <v/>
      </c>
      <c r="F39" s="160" t="str">
        <f>IF(SUM(F41:F42)&lt;=0,"",MAX($B39:E39)+1)</f>
        <v/>
      </c>
      <c r="G39" s="160" t="str">
        <f>IF(SUM(G41:G42)&lt;=0,"",MAX($B39:F39)+1)</f>
        <v/>
      </c>
      <c r="H39" s="160" t="str">
        <f>IF(SUM(H41:H42)&lt;=0,"",MAX($B39:G39)+1)</f>
        <v/>
      </c>
      <c r="I39" s="161" t="str">
        <f>IF(SUM(I41:I42)&lt;=0,"",MAX($B39:H39)+1)</f>
        <v/>
      </c>
      <c r="J39" s="127"/>
      <c r="K39" s="128">
        <f>A40</f>
        <v>0</v>
      </c>
      <c r="L39" s="129">
        <f>IF(MIN($C39:$I39)&lt;=0,"",MIN($C39:$I39))</f>
        <v>1</v>
      </c>
      <c r="M39" s="130">
        <f>IFERROR(IF(L39=MAX($C39:$I39),"",L39+1),"")</f>
        <v>2</v>
      </c>
      <c r="N39" s="130" t="str">
        <f t="shared" ref="N39:R39" si="24">IFERROR(IF(M39=MAX($C39:$I39),"",M39+1),"")</f>
        <v/>
      </c>
      <c r="O39" s="130" t="str">
        <f t="shared" si="24"/>
        <v/>
      </c>
      <c r="P39" s="130" t="str">
        <f t="shared" si="24"/>
        <v/>
      </c>
      <c r="Q39" s="130" t="str">
        <f t="shared" si="24"/>
        <v/>
      </c>
      <c r="R39" s="131" t="str">
        <f t="shared" si="24"/>
        <v/>
      </c>
      <c r="S39" s="132"/>
      <c r="T39" s="133"/>
      <c r="U39" s="132"/>
      <c r="V39" s="134"/>
      <c r="X39" s="135" t="s">
        <v>46</v>
      </c>
    </row>
    <row r="40" spans="1:30" s="137" customFormat="1" ht="30.6" customHeight="1" thickBot="1" x14ac:dyDescent="0.6">
      <c r="A40" s="162"/>
      <c r="B40" s="65" t="s">
        <v>56</v>
      </c>
      <c r="C40" s="3" t="s">
        <v>10</v>
      </c>
      <c r="D40" s="5" t="s">
        <v>11</v>
      </c>
      <c r="E40" s="163"/>
      <c r="F40" s="164"/>
      <c r="G40" s="164"/>
      <c r="H40" s="164"/>
      <c r="I40" s="165"/>
      <c r="J40" s="136"/>
      <c r="K40" s="66" t="s">
        <v>6</v>
      </c>
      <c r="L40" s="13" t="str">
        <f>IF(L39="","",INDEX($C40:$I40,1,MATCH(L39,$C39:$I39,0)))</f>
        <v>Hispanic</v>
      </c>
      <c r="M40" s="14" t="str">
        <f t="shared" ref="M40:R40" si="25">IF(M39="","",INDEX($C40:$I40,1,MATCH(M39,$C39:$I39,0)))</f>
        <v>Not Hispanic</v>
      </c>
      <c r="N40" s="14" t="str">
        <f t="shared" si="25"/>
        <v/>
      </c>
      <c r="O40" s="14" t="str">
        <f t="shared" si="25"/>
        <v/>
      </c>
      <c r="P40" s="14" t="str">
        <f t="shared" si="25"/>
        <v/>
      </c>
      <c r="Q40" s="14" t="str">
        <f t="shared" si="25"/>
        <v/>
      </c>
      <c r="R40" s="15" t="str">
        <f t="shared" si="25"/>
        <v/>
      </c>
      <c r="S40" s="12"/>
      <c r="T40" s="27">
        <f>(COUNTIFS(X42:AD42,"&lt;"&amp;5)-COUNTIFS(X42:AD42,"&lt;"&amp;5,X40:AD40,""))+(COUNTIFS(X43:AD43,"&lt;"&amp;5)-COUNTIFS(X43:AD43,"&lt;"&amp;5,X40:AD40,""))</f>
        <v>1</v>
      </c>
      <c r="U40" s="12"/>
      <c r="V40" s="19">
        <f>A40</f>
        <v>0</v>
      </c>
      <c r="W40" s="67" t="s">
        <v>6</v>
      </c>
      <c r="X40" s="22" t="str">
        <f>L40</f>
        <v>Hispanic</v>
      </c>
      <c r="Y40" s="23" t="str">
        <f t="shared" ref="Y40:AD40" si="26">M40</f>
        <v>Not Hispanic</v>
      </c>
      <c r="Z40" s="23" t="str">
        <f t="shared" si="26"/>
        <v/>
      </c>
      <c r="AA40" s="23" t="str">
        <f t="shared" si="26"/>
        <v/>
      </c>
      <c r="AB40" s="23" t="str">
        <f t="shared" si="26"/>
        <v/>
      </c>
      <c r="AC40" s="23" t="str">
        <f t="shared" si="26"/>
        <v/>
      </c>
      <c r="AD40" s="20" t="str">
        <f t="shared" si="26"/>
        <v/>
      </c>
    </row>
    <row r="41" spans="1:30" s="138" customFormat="1" ht="30.6" customHeight="1" x14ac:dyDescent="0.55000000000000004">
      <c r="A41" s="104" t="s">
        <v>75</v>
      </c>
      <c r="B41" s="68">
        <f>SUM(C41:I41)</f>
        <v>2119</v>
      </c>
      <c r="C41" s="114">
        <v>1768</v>
      </c>
      <c r="D41" s="115">
        <v>351</v>
      </c>
      <c r="E41" s="163"/>
      <c r="F41" s="164"/>
      <c r="G41" s="164"/>
      <c r="H41" s="164"/>
      <c r="I41" s="165"/>
      <c r="J41" s="136"/>
      <c r="K41" s="69">
        <f>SUM(L41:R41)</f>
        <v>2119</v>
      </c>
      <c r="L41" s="70">
        <f>IF(L39="","",INDEX($C41:$I41,1,MATCH(L39,$C39:$I39,0)))</f>
        <v>1768</v>
      </c>
      <c r="M41" s="71">
        <f t="shared" ref="M41:R41" si="27">IF(M39="","",INDEX($C41:$I41,1,MATCH(M39,$C39:$I39,0)))</f>
        <v>351</v>
      </c>
      <c r="N41" s="71" t="str">
        <f t="shared" si="27"/>
        <v/>
      </c>
      <c r="O41" s="71" t="str">
        <f t="shared" si="27"/>
        <v/>
      </c>
      <c r="P41" s="71" t="str">
        <f t="shared" si="27"/>
        <v/>
      </c>
      <c r="Q41" s="71" t="str">
        <f t="shared" si="27"/>
        <v/>
      </c>
      <c r="R41" s="72" t="str">
        <f t="shared" si="27"/>
        <v/>
      </c>
      <c r="S41" s="25"/>
      <c r="T41" s="26"/>
      <c r="U41" s="25"/>
      <c r="V41" s="73" t="s">
        <v>36</v>
      </c>
      <c r="W41" s="74">
        <f t="shared" ref="W41:AD41" si="28">SUM(K41:K42)</f>
        <v>2139</v>
      </c>
      <c r="X41" s="75">
        <f t="shared" si="28"/>
        <v>1785</v>
      </c>
      <c r="Y41" s="76">
        <f t="shared" si="28"/>
        <v>354</v>
      </c>
      <c r="Z41" s="76">
        <f t="shared" si="28"/>
        <v>0</v>
      </c>
      <c r="AA41" s="76">
        <f t="shared" si="28"/>
        <v>0</v>
      </c>
      <c r="AB41" s="76">
        <f t="shared" si="28"/>
        <v>0</v>
      </c>
      <c r="AC41" s="76">
        <f t="shared" si="28"/>
        <v>0</v>
      </c>
      <c r="AD41" s="77">
        <f t="shared" si="28"/>
        <v>0</v>
      </c>
    </row>
    <row r="42" spans="1:30" s="138" customFormat="1" ht="30.6" customHeight="1" thickBot="1" x14ac:dyDescent="0.6">
      <c r="A42" s="105" t="s">
        <v>7</v>
      </c>
      <c r="B42" s="57">
        <f>SUM(C42:I42)</f>
        <v>20</v>
      </c>
      <c r="C42" s="116">
        <v>17</v>
      </c>
      <c r="D42" s="117">
        <v>3</v>
      </c>
      <c r="E42" s="163"/>
      <c r="F42" s="164"/>
      <c r="G42" s="164"/>
      <c r="H42" s="164"/>
      <c r="I42" s="165"/>
      <c r="J42" s="136"/>
      <c r="K42" s="78">
        <f>SUM(L42:R42)</f>
        <v>20</v>
      </c>
      <c r="L42" s="79">
        <f>IF(L39="","",INDEX($C42:$I42,1,MATCH(L39,$C39:$I39,0)))</f>
        <v>17</v>
      </c>
      <c r="M42" s="80">
        <f t="shared" ref="M42:R42" si="29">IF(M39="","",INDEX($C42:$I42,1,MATCH(M39,$C39:$I39,0)))</f>
        <v>3</v>
      </c>
      <c r="N42" s="80" t="str">
        <f t="shared" si="29"/>
        <v/>
      </c>
      <c r="O42" s="80" t="str">
        <f t="shared" si="29"/>
        <v/>
      </c>
      <c r="P42" s="80" t="str">
        <f t="shared" si="29"/>
        <v/>
      </c>
      <c r="Q42" s="80" t="str">
        <f t="shared" si="29"/>
        <v/>
      </c>
      <c r="R42" s="81" t="str">
        <f t="shared" si="29"/>
        <v/>
      </c>
      <c r="S42" s="25"/>
      <c r="T42" s="458" t="str">
        <f>IF(AND(X42&lt;5,X40&lt;&gt;""),SUBSTITUTE(ADDRESS(ROWS($1:41),MATCH(X40,$A40:$I40,0)),"$","")&amp;"; ","")&amp;
IF(AND(Y42&lt;5,Y40&lt;&gt;""),SUBSTITUTE(ADDRESS(ROWS($1:41),MATCH(Y40,$A40:$I40,0)),"$","")&amp;"; ","")&amp;
IF(AND(Z42&lt;5,Z40&lt;&gt;""),SUBSTITUTE(ADDRESS(ROWS($1:41),MATCH(Z40,$A40:$I40,0)),"$","")&amp;"; ","")&amp;
IF(AND(AA42&lt;5,AA40&lt;&gt;""),SUBSTITUTE(ADDRESS(ROWS($1:41),MATCH(AA40,$A40:$I40,0)),"$","")&amp;"; ","")&amp;
IF(AND(AB42&lt;5,AB40&lt;&gt;""),SUBSTITUTE(ADDRESS(ROWS($1:41),MATCH(AB40,$A40:$I40,0)),"$","")&amp;"; ","")&amp;
IF(AND(AC42&lt;5,AC40&lt;&gt;""),SUBSTITUTE(ADDRESS(ROWS($1:41),MATCH(AC40,$A40:$I40,0)),"$","")&amp;"; ","")&amp;
IF(AND(AD42&lt;5,AD40&lt;&gt;""),SUBSTITUTE(ADDRESS(ROWS($1:41),MATCH(AD40,$A40:$I40,0)),"$","")&amp;"; ","")&amp;
IF(AND(X43&lt;5,X40&lt;&gt;""),SUBSTITUTE(ADDRESS(ROWS($1:42),MATCH(X40,$A40:$I40,0)),"$","")&amp;"; ","")&amp;
IF(AND(Y43&lt;5,Y40&lt;&gt;""),SUBSTITUTE(ADDRESS(ROWS($1:42),MATCH(Y40,$A40:$I40,0)),"$","")&amp;"; ","")&amp;
IF(AND(Z43&lt;5,Z40&lt;&gt;""),SUBSTITUTE(ADDRESS(ROWS($1:42),MATCH(Z40,$A40:$I40,0)),"$","")&amp;"; ","")&amp;
IF(AND(AA43&lt;5,AA40&lt;&gt;""),SUBSTITUTE(ADDRESS(ROWS($1:42),MATCH(AA40,$A40:$I40,0)),"$","")&amp;"; ","")&amp;
IF(AND(AB43&lt;5,AB40&lt;&gt;""),SUBSTITUTE(ADDRESS(ROWS($1:42),MATCH(AB40,$A40:$I40,0)),"$","")&amp;"; ","")&amp;
IF(AND(AC43&lt;5,AC40&lt;&gt;""),SUBSTITUTE(ADDRESS(ROWS($1:42),MATCH(AC40,$A40:$I40,0)),"$","")&amp;"; ","")&amp;
IF(AND(AD43&lt;5,AD40&lt;&gt;""),SUBSTITUTE(ADDRESS(ROWS($1:42),MATCH(AD40,$A40:$I40,0)),"$","")&amp;"; ","")</f>
        <v xml:space="preserve">D42; </v>
      </c>
      <c r="U42" s="25"/>
      <c r="V42" s="139"/>
      <c r="W42" s="82" t="s">
        <v>37</v>
      </c>
      <c r="X42" s="83">
        <f t="shared" ref="X42:AD42" si="30">IFERROR(X41*$K41/$W41,"")</f>
        <v>1768.3099579242637</v>
      </c>
      <c r="Y42" s="84">
        <f t="shared" si="30"/>
        <v>350.6900420757363</v>
      </c>
      <c r="Z42" s="84">
        <f t="shared" si="30"/>
        <v>0</v>
      </c>
      <c r="AA42" s="84">
        <f t="shared" si="30"/>
        <v>0</v>
      </c>
      <c r="AB42" s="84">
        <f t="shared" si="30"/>
        <v>0</v>
      </c>
      <c r="AC42" s="84">
        <f t="shared" si="30"/>
        <v>0</v>
      </c>
      <c r="AD42" s="85">
        <f t="shared" si="30"/>
        <v>0</v>
      </c>
    </row>
    <row r="43" spans="1:30" s="138" customFormat="1" ht="30.6" customHeight="1" thickBot="1" x14ac:dyDescent="0.6">
      <c r="A43" s="106" t="s">
        <v>76</v>
      </c>
      <c r="B43" s="58">
        <f>IF(OR(B41="",B41&lt;=0),"-",B42/B41)</f>
        <v>9.4384143463898066E-3</v>
      </c>
      <c r="C43" s="108">
        <f t="shared" ref="C43:D43" si="31">IF(OR(C41="",C41&lt;=0),"-",C42/C41)</f>
        <v>9.6153846153846159E-3</v>
      </c>
      <c r="D43" s="109">
        <f t="shared" si="31"/>
        <v>8.5470085470085479E-3</v>
      </c>
      <c r="E43" s="163"/>
      <c r="F43" s="164"/>
      <c r="G43" s="164"/>
      <c r="H43" s="164"/>
      <c r="I43" s="165"/>
      <c r="J43" s="136"/>
      <c r="K43" s="43" t="s">
        <v>43</v>
      </c>
      <c r="L43" s="86">
        <f>IFERROR(L41/$K41,"")</f>
        <v>0.83435582822085885</v>
      </c>
      <c r="M43" s="87">
        <f t="shared" ref="M43:R44" si="32">IFERROR(M41/$K41,"")</f>
        <v>0.16564417177914109</v>
      </c>
      <c r="N43" s="87" t="str">
        <f t="shared" si="32"/>
        <v/>
      </c>
      <c r="O43" s="87" t="str">
        <f t="shared" si="32"/>
        <v/>
      </c>
      <c r="P43" s="87" t="str">
        <f t="shared" si="32"/>
        <v/>
      </c>
      <c r="Q43" s="87" t="str">
        <f t="shared" si="32"/>
        <v/>
      </c>
      <c r="R43" s="88" t="str">
        <f t="shared" si="32"/>
        <v/>
      </c>
      <c r="S43" s="89"/>
      <c r="T43" s="459"/>
      <c r="U43" s="89"/>
      <c r="V43" s="139" t="str">
        <f>IFERROR(CHOOSE(MAX(L39:R39),"need more data","CHISQ.TEST(L21:M22, X22:Y23)","CHISQ.TEST(L21:N22, X22:Z23)","CHISQ.TEST(L21:O22, X22:AA23)","CHISQ.TEST(L21:P22, X22:AB23)","CHISQ.TEST(L21:Q22, X22:AC23)","CHISQ.TEST(L21:R22, X22:AD23)"),"")</f>
        <v>CHISQ.TEST(L21:M22, X22:Y23)</v>
      </c>
      <c r="W43" s="90" t="s">
        <v>38</v>
      </c>
      <c r="X43" s="91">
        <f t="shared" ref="X43:AD43" si="33">IFERROR(X41*$K42/$W41,"")</f>
        <v>16.690042075736326</v>
      </c>
      <c r="Y43" s="92">
        <f t="shared" si="33"/>
        <v>3.3099579242636747</v>
      </c>
      <c r="Z43" s="92">
        <f t="shared" si="33"/>
        <v>0</v>
      </c>
      <c r="AA43" s="92">
        <f t="shared" si="33"/>
        <v>0</v>
      </c>
      <c r="AB43" s="92">
        <f t="shared" si="33"/>
        <v>0</v>
      </c>
      <c r="AC43" s="92">
        <f t="shared" si="33"/>
        <v>0</v>
      </c>
      <c r="AD43" s="93">
        <f t="shared" si="33"/>
        <v>0</v>
      </c>
    </row>
    <row r="44" spans="1:30" s="138" customFormat="1" ht="30.6" customHeight="1" x14ac:dyDescent="0.55000000000000004">
      <c r="A44" s="94" t="s">
        <v>77</v>
      </c>
      <c r="B44" s="62" t="str">
        <f>IF(V45="need more data","Need more data",IF(V45="","",IF(V45&lt;=$W$1, "No", "Yes")))</f>
        <v>Yes</v>
      </c>
      <c r="C44" s="51" t="str">
        <f>IFERROR(IF(MIN(_xlfn.MINIFS($X42:$AD42,$X40:$AD40,C40),_xlfn.MINIFS($X43:$AD43,$X40:$AD40,C40))&lt;5,"-",IF(INDEX($X45:$AD45,1,MATCH(C40,$X40:$AD40,0))&lt;=$W$1, "No", "Yes")),"")</f>
        <v>Yes</v>
      </c>
      <c r="D44" s="52" t="str">
        <f t="shared" ref="D44" si="34">IFERROR(IF(MIN(_xlfn.MINIFS($X42:$AD42,$X40:$AD40,D40),_xlfn.MINIFS($X43:$AD43,$X40:$AD40,D40))&lt;5,"-",IF(INDEX($X45:$AD45,1,MATCH(D40,$X40:$AD40,0))&lt;=$W$1, "No", "Yes")),"")</f>
        <v>-</v>
      </c>
      <c r="E44" s="163"/>
      <c r="F44" s="164"/>
      <c r="G44" s="164"/>
      <c r="H44" s="164"/>
      <c r="I44" s="165"/>
      <c r="J44" s="136"/>
      <c r="K44" s="44" t="s">
        <v>44</v>
      </c>
      <c r="L44" s="95">
        <f>IFERROR(L42/$K42,"")</f>
        <v>0.85</v>
      </c>
      <c r="M44" s="96">
        <f t="shared" si="32"/>
        <v>0.15</v>
      </c>
      <c r="N44" s="96" t="str">
        <f t="shared" si="32"/>
        <v/>
      </c>
      <c r="O44" s="96" t="str">
        <f t="shared" si="32"/>
        <v/>
      </c>
      <c r="P44" s="96" t="str">
        <f t="shared" si="32"/>
        <v/>
      </c>
      <c r="Q44" s="96" t="str">
        <f t="shared" si="32"/>
        <v/>
      </c>
      <c r="R44" s="97" t="str">
        <f t="shared" si="32"/>
        <v/>
      </c>
      <c r="S44" s="98"/>
      <c r="T44" s="26"/>
      <c r="U44" s="89"/>
      <c r="V44" s="21" t="s">
        <v>29</v>
      </c>
      <c r="W44" s="82" t="s">
        <v>39</v>
      </c>
      <c r="X44" s="99">
        <f>IFERROR((L44-L43)/SQRT(L43*(1-L43)/$K42),"")</f>
        <v>0.18819316317727047</v>
      </c>
      <c r="Y44" s="100">
        <f t="shared" ref="Y44:AD44" si="35">IFERROR((M44-M43)/SQRT(M43*(1-M43)/$K42),"")</f>
        <v>-0.18819316317727014</v>
      </c>
      <c r="Z44" s="100" t="str">
        <f t="shared" si="35"/>
        <v/>
      </c>
      <c r="AA44" s="100" t="str">
        <f t="shared" si="35"/>
        <v/>
      </c>
      <c r="AB44" s="100" t="str">
        <f t="shared" si="35"/>
        <v/>
      </c>
      <c r="AC44" s="100" t="str">
        <f t="shared" si="35"/>
        <v/>
      </c>
      <c r="AD44" s="101" t="str">
        <f t="shared" si="35"/>
        <v/>
      </c>
    </row>
    <row r="45" spans="1:30" s="138" customFormat="1" ht="29.1" customHeight="1" x14ac:dyDescent="0.55000000000000004">
      <c r="A45" s="543" t="str">
        <f>IF(B44="Yes","*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B45" s="544"/>
      <c r="C45" s="544"/>
      <c r="D45" s="544"/>
      <c r="E45" s="544"/>
      <c r="F45" s="544"/>
      <c r="G45" s="544"/>
      <c r="H45" s="544"/>
      <c r="I45" s="545"/>
      <c r="J45" s="200" t="s">
        <v>81</v>
      </c>
      <c r="K45" s="139"/>
      <c r="L45" s="25"/>
      <c r="M45" s="25"/>
      <c r="N45" s="25"/>
      <c r="O45" s="25"/>
      <c r="P45" s="25"/>
      <c r="Q45" s="25"/>
      <c r="R45" s="25"/>
      <c r="S45" s="25"/>
      <c r="T45" s="25"/>
      <c r="U45" s="25"/>
      <c r="V45" s="102">
        <f>IFERROR(CHOOSE(MAX(L39:R39),"need more data",_xlfn.CHISQ.TEST(L41:M42, X42:Y43),_xlfn.CHISQ.TEST(L41:N42, X42:Z43),_xlfn.CHISQ.TEST(L41:O42, X42:AA43),_xlfn.CHISQ.TEST(L41:P42, X42:AB43),_xlfn.CHISQ.TEST(L41:Q42, X42:AC43),_xlfn.CHISQ.TEST(L41:R42, X42:AD43)),"")</f>
        <v>0.85136457360146267</v>
      </c>
      <c r="W45" s="103" t="s">
        <v>40</v>
      </c>
      <c r="X45" s="91">
        <f>IF(ISNUMBER(X44),2*NORMSDIST(-ABS(X44)),"")</f>
        <v>0.85072523173130754</v>
      </c>
      <c r="Y45" s="92">
        <f t="shared" ref="Y45:AD45" si="36">IF(ISNUMBER(Y44),2*NORMSDIST(-ABS(Y44)),"")</f>
        <v>0.85072523173130776</v>
      </c>
      <c r="Z45" s="92" t="str">
        <f t="shared" si="36"/>
        <v/>
      </c>
      <c r="AA45" s="92" t="str">
        <f t="shared" si="36"/>
        <v/>
      </c>
      <c r="AB45" s="92" t="str">
        <f t="shared" si="36"/>
        <v/>
      </c>
      <c r="AC45" s="92" t="str">
        <f t="shared" si="36"/>
        <v/>
      </c>
      <c r="AD45" s="93" t="str">
        <f t="shared" si="36"/>
        <v/>
      </c>
    </row>
    <row r="46" spans="1:30" s="138" customFormat="1" ht="14.7" thickBot="1" x14ac:dyDescent="0.6">
      <c r="A46" s="546" t="str">
        <f>IF(T40=0,"","* This "&amp;A40&amp;" table includes "&amp;IF(T40=1,"is ","are ")&amp;T40&amp;" cell"&amp;IF(T40=1,"","s")&amp;" contributing to expected value which "&amp;IF(T40=1,"is","are")&amp;" too small to include calculations. In this table, cell"&amp;IF(T40=1,": ","s: ")&amp;SUBSTITUTE(T42,"; ","",T40)&amp;".")</f>
        <v>* This  table includes is 1 cell contributing to expected value which is too small to include calculations. In this table, cell: D42.</v>
      </c>
      <c r="B46" s="547"/>
      <c r="C46" s="547"/>
      <c r="D46" s="547"/>
      <c r="E46" s="547"/>
      <c r="F46" s="547"/>
      <c r="G46" s="547"/>
      <c r="H46" s="547"/>
      <c r="I46" s="548"/>
      <c r="J46" s="136"/>
      <c r="K46" s="139"/>
      <c r="L46" s="25"/>
      <c r="M46" s="25"/>
      <c r="N46" s="25"/>
      <c r="O46" s="25"/>
      <c r="P46" s="25"/>
      <c r="Q46" s="25"/>
      <c r="R46" s="25"/>
      <c r="S46" s="25"/>
      <c r="T46" s="25"/>
      <c r="U46" s="25"/>
      <c r="V46" s="120"/>
      <c r="W46" s="121"/>
      <c r="X46" s="122"/>
      <c r="Y46" s="123"/>
      <c r="Z46" s="123"/>
      <c r="AA46" s="123"/>
      <c r="AB46" s="123"/>
      <c r="AC46" s="123"/>
      <c r="AD46" s="77"/>
    </row>
    <row r="47" spans="1:30" s="140" customFormat="1" ht="30.6" customHeight="1" thickBot="1" x14ac:dyDescent="0.6">
      <c r="A47" s="104" t="s">
        <v>78</v>
      </c>
      <c r="B47" s="68">
        <f>SUM(C47:I47)</f>
        <v>33</v>
      </c>
      <c r="C47" s="118">
        <v>27</v>
      </c>
      <c r="D47" s="119">
        <v>6</v>
      </c>
      <c r="E47" s="163"/>
      <c r="F47" s="164"/>
      <c r="G47" s="164"/>
      <c r="H47" s="164"/>
      <c r="I47" s="165"/>
      <c r="J47" s="136"/>
      <c r="K47" s="69">
        <f>SUM(L47:R47)</f>
        <v>33</v>
      </c>
      <c r="L47" s="70">
        <f t="shared" ref="L47:R47" si="37">IF(L39="","",INDEX($C47:$I47,1,MATCH(L39,$C39:$I39,0)))</f>
        <v>27</v>
      </c>
      <c r="M47" s="71">
        <f t="shared" si="37"/>
        <v>6</v>
      </c>
      <c r="N47" s="71" t="str">
        <f t="shared" si="37"/>
        <v/>
      </c>
      <c r="O47" s="71" t="str">
        <f t="shared" si="37"/>
        <v/>
      </c>
      <c r="P47" s="71" t="str">
        <f t="shared" si="37"/>
        <v/>
      </c>
      <c r="Q47" s="71" t="str">
        <f t="shared" si="37"/>
        <v/>
      </c>
      <c r="R47" s="72" t="str">
        <f t="shared" si="37"/>
        <v/>
      </c>
      <c r="S47" s="25"/>
      <c r="T47" s="27">
        <f>(COUNTIFS(X48:AD48,"&lt;"&amp;5)-COUNTIFS(X48:AD48,"&lt;"&amp;5,X40:AD40,""))+(COUNTIFS(X49:AD49,"&lt;"&amp;5)-COUNTIFS(X49:AD49,"&lt;"&amp;5,X40:AD40,""))</f>
        <v>1</v>
      </c>
      <c r="U47" s="25"/>
      <c r="V47" s="73" t="s">
        <v>36</v>
      </c>
      <c r="W47" s="74">
        <f>SUM(K47:K48)</f>
        <v>53</v>
      </c>
      <c r="X47" s="75">
        <f>SUM(L47:L48)</f>
        <v>44</v>
      </c>
      <c r="Y47" s="76">
        <f>SUM(M47:M48)</f>
        <v>9</v>
      </c>
      <c r="Z47" s="76">
        <f t="shared" ref="Z47:AD47" si="38">SUM(N47:N48)</f>
        <v>0</v>
      </c>
      <c r="AA47" s="76">
        <f t="shared" si="38"/>
        <v>0</v>
      </c>
      <c r="AB47" s="76">
        <f t="shared" si="38"/>
        <v>0</v>
      </c>
      <c r="AC47" s="76">
        <f t="shared" si="38"/>
        <v>0</v>
      </c>
      <c r="AD47" s="77">
        <f t="shared" si="38"/>
        <v>0</v>
      </c>
    </row>
    <row r="48" spans="1:30" s="140" customFormat="1" ht="30.6" customHeight="1" x14ac:dyDescent="0.55000000000000004">
      <c r="A48" s="105" t="s">
        <v>7</v>
      </c>
      <c r="B48" s="57">
        <f>B42</f>
        <v>20</v>
      </c>
      <c r="C48" s="111">
        <f t="shared" ref="C48:D48" si="39">C42</f>
        <v>17</v>
      </c>
      <c r="D48" s="112">
        <f t="shared" si="39"/>
        <v>3</v>
      </c>
      <c r="E48" s="163"/>
      <c r="F48" s="164"/>
      <c r="G48" s="164"/>
      <c r="H48" s="164"/>
      <c r="I48" s="165"/>
      <c r="J48" s="136"/>
      <c r="K48" s="78">
        <f>SUM(L48:R48)</f>
        <v>20</v>
      </c>
      <c r="L48" s="79">
        <f t="shared" ref="L48:R48" si="40">IF(L39="","",INDEX($C48:$I48,1,MATCH(L39,$C39:$I39,0)))</f>
        <v>17</v>
      </c>
      <c r="M48" s="80">
        <f t="shared" si="40"/>
        <v>3</v>
      </c>
      <c r="N48" s="80" t="str">
        <f t="shared" si="40"/>
        <v/>
      </c>
      <c r="O48" s="80" t="str">
        <f t="shared" si="40"/>
        <v/>
      </c>
      <c r="P48" s="80" t="str">
        <f t="shared" si="40"/>
        <v/>
      </c>
      <c r="Q48" s="80" t="str">
        <f t="shared" si="40"/>
        <v/>
      </c>
      <c r="R48" s="81" t="str">
        <f t="shared" si="40"/>
        <v/>
      </c>
      <c r="S48" s="25"/>
      <c r="T48" s="458" t="str">
        <f>IF(AND(X48&lt;5,X40&lt;&gt;""),SUBSTITUTE(ADDRESS(ROWS($1:47),MATCH(X40,$A40:$I40,0)),"$","")&amp;"; ","")&amp;
IF(AND(Y48&lt;5,Y40&lt;&gt;""),SUBSTITUTE(ADDRESS(ROWS($1:47),MATCH(Y40,$A40:$I40,0)),"$","")&amp;"; ","")&amp;
IF(AND(Z48&lt;5,Z40&lt;&gt;""),SUBSTITUTE(ADDRESS(ROWS($1:47),MATCH(Z40,$A40:$I40,0)),"$","")&amp;"; ","")&amp;
IF(AND(AA48&lt;5,AA40&lt;&gt;""),SUBSTITUTE(ADDRESS(ROWS($1:47),MATCH(AA40,$A40:$I40,0)),"$","")&amp;"; ","")&amp;
IF(AND(AB48&lt;5,AB40&lt;&gt;""),SUBSTITUTE(ADDRESS(ROWS($1:47),MATCH(AB40,$A40:$I40,0)),"$","")&amp;"; ","")&amp;
IF(AND(AC48&lt;5,AC40&lt;&gt;""),SUBSTITUTE(ADDRESS(ROWS($1:47),MATCH(AC40,$A40:$I40,0)),"$","")&amp;"; ","")&amp;
IF(AND(AD48&lt;5,AD40&lt;&gt;""),SUBSTITUTE(ADDRESS(ROWS($1:47),MATCH(AD40,$A40:$I40,0)),"$","")&amp;"; ","")&amp;
IF(AND(X49&lt;5,X40&lt;&gt;""),SUBSTITUTE(ADDRESS(ROWS($1:48),MATCH(X40,$A40:$I40,0)),"$","")&amp;"; ","")&amp;
IF(AND(Y49&lt;5,Y40&lt;&gt;""),SUBSTITUTE(ADDRESS(ROWS($1:48),MATCH(Y40,$A40:$I40,0)),"$","")&amp;"; ","")&amp;
IF(AND(Z49&lt;5,Z40&lt;&gt;""),SUBSTITUTE(ADDRESS(ROWS($1:48),MATCH(Z40,$A40:$I40,0)),"$","")&amp;"; ","")&amp;
IF(AND(AA49&lt;5,AA40&lt;&gt;""),SUBSTITUTE(ADDRESS(ROWS($1:48),MATCH(AA40,$A40:$I40,0)),"$","")&amp;"; ","")&amp;
IF(AND(AB49&lt;5,AB40&lt;&gt;""),SUBSTITUTE(ADDRESS(ROWS($1:48),MATCH(AB40,$A40:$I40,0)),"$","")&amp;"; ","")&amp;
IF(AND(AC49&lt;5,AC40&lt;&gt;""),SUBSTITUTE(ADDRESS(ROWS($1:48),MATCH(AC40,$A40:$I40,0)),"$","")&amp;"; ","")&amp;
IF(AND(AD49&lt;5,AD40&lt;&gt;""),SUBSTITUTE(ADDRESS(ROWS($1:48),MATCH(AD40,$A40:$I40,0)),"$","")&amp;"; ","")</f>
        <v xml:space="preserve">D48; </v>
      </c>
      <c r="U48" s="25"/>
      <c r="V48" s="139"/>
      <c r="W48" s="82" t="s">
        <v>37</v>
      </c>
      <c r="X48" s="83">
        <f>IFERROR(X47*$K47/$W47,"")</f>
        <v>27.39622641509434</v>
      </c>
      <c r="Y48" s="84">
        <f>IFERROR(Y47*$K47/$W47,"")</f>
        <v>5.6037735849056602</v>
      </c>
      <c r="Z48" s="84">
        <f t="shared" ref="Z48:AD48" si="41">IFERROR(Z47*$K47/$W47,"")</f>
        <v>0</v>
      </c>
      <c r="AA48" s="84">
        <f t="shared" si="41"/>
        <v>0</v>
      </c>
      <c r="AB48" s="84">
        <f t="shared" si="41"/>
        <v>0</v>
      </c>
      <c r="AC48" s="84">
        <f t="shared" si="41"/>
        <v>0</v>
      </c>
      <c r="AD48" s="85">
        <f t="shared" si="41"/>
        <v>0</v>
      </c>
    </row>
    <row r="49" spans="1:30" s="140" customFormat="1" ht="30.6" customHeight="1" thickBot="1" x14ac:dyDescent="0.6">
      <c r="A49" s="106" t="s">
        <v>79</v>
      </c>
      <c r="B49" s="58">
        <f>IF(OR(B47="",B47&lt;=0),"-",B48/B47)</f>
        <v>0.60606060606060608</v>
      </c>
      <c r="C49" s="59">
        <f>IF(OR(C47="",C47&lt;=0),"-",C48/C47)</f>
        <v>0.62962962962962965</v>
      </c>
      <c r="D49" s="60">
        <f t="shared" ref="D49" si="42">IF(OR(D47="",D47&lt;=0),"-",D48/D47)</f>
        <v>0.5</v>
      </c>
      <c r="E49" s="163"/>
      <c r="F49" s="164"/>
      <c r="G49" s="164"/>
      <c r="H49" s="164"/>
      <c r="I49" s="165"/>
      <c r="J49" s="136"/>
      <c r="K49" s="43" t="s">
        <v>43</v>
      </c>
      <c r="L49" s="86">
        <f>IFERROR(L47/$K47,"")</f>
        <v>0.81818181818181823</v>
      </c>
      <c r="M49" s="87">
        <f t="shared" ref="M49:R50" si="43">IFERROR(M47/$K47,"")</f>
        <v>0.18181818181818182</v>
      </c>
      <c r="N49" s="87" t="str">
        <f t="shared" si="43"/>
        <v/>
      </c>
      <c r="O49" s="87" t="str">
        <f t="shared" si="43"/>
        <v/>
      </c>
      <c r="P49" s="87" t="str">
        <f t="shared" si="43"/>
        <v/>
      </c>
      <c r="Q49" s="87" t="str">
        <f t="shared" si="43"/>
        <v/>
      </c>
      <c r="R49" s="88" t="str">
        <f t="shared" si="43"/>
        <v/>
      </c>
      <c r="S49" s="89"/>
      <c r="T49" s="459"/>
      <c r="U49" s="89"/>
      <c r="V49" s="139" t="str">
        <f>IFERROR(CHOOSE(MAX(#REF!),"need more data","CHISQ.TEST(L21:M22, X22:Y23)","CHISQ.TEST(L21:N22, X22:Z23)","CHISQ.TEST(L21:O22, X22:AA23)","CHISQ.TEST(L21:P22, X22:AB23)","CHISQ.TEST(L21:Q22, X22:AC23)","CHISQ.TEST(L21:R22, X22:AD23)"),"")</f>
        <v/>
      </c>
      <c r="W49" s="90" t="s">
        <v>38</v>
      </c>
      <c r="X49" s="91">
        <f>IFERROR(X47*$K48/$W47,"")</f>
        <v>16.60377358490566</v>
      </c>
      <c r="Y49" s="92">
        <f>IFERROR(Y47*$K48/$W47,"")</f>
        <v>3.3962264150943398</v>
      </c>
      <c r="Z49" s="92">
        <f t="shared" ref="Z49:AD49" si="44">IFERROR(Z47*$K48/$W47,"")</f>
        <v>0</v>
      </c>
      <c r="AA49" s="92">
        <f t="shared" si="44"/>
        <v>0</v>
      </c>
      <c r="AB49" s="92">
        <f t="shared" si="44"/>
        <v>0</v>
      </c>
      <c r="AC49" s="92">
        <f t="shared" si="44"/>
        <v>0</v>
      </c>
      <c r="AD49" s="93">
        <f t="shared" si="44"/>
        <v>0</v>
      </c>
    </row>
    <row r="50" spans="1:30" s="140" customFormat="1" ht="30.6" customHeight="1" x14ac:dyDescent="0.55000000000000004">
      <c r="A50" s="94" t="s">
        <v>80</v>
      </c>
      <c r="B50" s="62" t="str">
        <f>IF(V51="need more data","Need more data",IF(V51="","",IF(V51&lt;=$W$1, "No", "Yes")))</f>
        <v>Yes</v>
      </c>
      <c r="C50" s="51" t="str">
        <f>IFERROR(IF(MIN(_xlfn.MINIFS($X48:$AD48,$X40:$AD40,C40),_xlfn.MINIFS($X49:$AD49,$X40:$AD40,C40))&lt;5,"-",IF(INDEX($X51:$AD51,1,MATCH(C40,$X40:$AD40,0))&lt;=$W$1, "No", "Yes")),"")</f>
        <v>Yes</v>
      </c>
      <c r="D50" s="52" t="str">
        <f t="shared" ref="D50" si="45">IFERROR(IF(MIN(_xlfn.MINIFS($X48:$AD48,$X40:$AD40,D40),_xlfn.MINIFS($X49:$AD49,$X40:$AD40,D40))&lt;5,"-",IF(INDEX($X51:$AD51,1,MATCH(D40,$X40:$AD40,0))&lt;=$W$1, "No", "Yes")),"")</f>
        <v>-</v>
      </c>
      <c r="E50" s="163"/>
      <c r="F50" s="164"/>
      <c r="G50" s="164"/>
      <c r="H50" s="164"/>
      <c r="I50" s="165"/>
      <c r="J50" s="136"/>
      <c r="K50" s="44" t="s">
        <v>44</v>
      </c>
      <c r="L50" s="95">
        <f>IFERROR(L48/$K48,"")</f>
        <v>0.85</v>
      </c>
      <c r="M50" s="96">
        <f t="shared" si="43"/>
        <v>0.15</v>
      </c>
      <c r="N50" s="96" t="str">
        <f t="shared" si="43"/>
        <v/>
      </c>
      <c r="O50" s="96" t="str">
        <f t="shared" si="43"/>
        <v/>
      </c>
      <c r="P50" s="96" t="str">
        <f t="shared" si="43"/>
        <v/>
      </c>
      <c r="Q50" s="96" t="str">
        <f t="shared" si="43"/>
        <v/>
      </c>
      <c r="R50" s="97" t="str">
        <f t="shared" si="43"/>
        <v/>
      </c>
      <c r="S50" s="98"/>
      <c r="T50" s="26"/>
      <c r="U50" s="89"/>
      <c r="V50" s="21" t="s">
        <v>29</v>
      </c>
      <c r="W50" s="82" t="s">
        <v>39</v>
      </c>
      <c r="X50" s="99">
        <f>IFERROR((L50-L49)/SQRT(L49*(1-L49)/$K48),"")</f>
        <v>0.36893239368631009</v>
      </c>
      <c r="Y50" s="100">
        <f>IFERROR((M50-M49)/SQRT(M49*(1-M49)/$K48),"")</f>
        <v>-0.36893239368631109</v>
      </c>
      <c r="Z50" s="100" t="str">
        <f t="shared" ref="Z50:AD50" si="46">IFERROR((N50-N49)/SQRT(N49*(1-N49)/$K48),"")</f>
        <v/>
      </c>
      <c r="AA50" s="100" t="str">
        <f t="shared" si="46"/>
        <v/>
      </c>
      <c r="AB50" s="100" t="str">
        <f t="shared" si="46"/>
        <v/>
      </c>
      <c r="AC50" s="100" t="str">
        <f t="shared" si="46"/>
        <v/>
      </c>
      <c r="AD50" s="101" t="str">
        <f t="shared" si="46"/>
        <v/>
      </c>
    </row>
    <row r="51" spans="1:30" s="140" customFormat="1" ht="28.8" x14ac:dyDescent="0.55000000000000004">
      <c r="A51" s="543" t="str">
        <f>IF(B50="Yes","*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B51" s="544"/>
      <c r="C51" s="544"/>
      <c r="D51" s="544"/>
      <c r="E51" s="544"/>
      <c r="F51" s="544"/>
      <c r="G51" s="544"/>
      <c r="H51" s="544"/>
      <c r="I51" s="545"/>
      <c r="J51" s="200" t="s">
        <v>81</v>
      </c>
      <c r="K51" s="139"/>
      <c r="L51" s="25"/>
      <c r="M51" s="25"/>
      <c r="N51" s="25"/>
      <c r="O51" s="25"/>
      <c r="P51" s="25"/>
      <c r="Q51" s="25"/>
      <c r="R51" s="25"/>
      <c r="S51" s="25"/>
      <c r="T51" s="25"/>
      <c r="U51" s="25"/>
      <c r="V51" s="102">
        <f>IFERROR(CHOOSE(MAX(L39:R39),"need more data",_xlfn.CHISQ.TEST(L47:M48, X48:Y49),_xlfn.CHISQ.TEST(L47:N48, X48:Z49),_xlfn.CHISQ.TEST(L47:O48, X48:AA49),_xlfn.CHISQ.TEST(L47:P48, X48:AB49),_xlfn.CHISQ.TEST(L47:Q48, X48:AC49),_xlfn.CHISQ.TEST(L47:R48, X48:AD49)),"")</f>
        <v>0.76490512041424774</v>
      </c>
      <c r="W51" s="103" t="s">
        <v>40</v>
      </c>
      <c r="X51" s="91">
        <f>IF(ISNUMBER(X50),2*NORMSDIST(-ABS(X50)),"")</f>
        <v>0.71217811725522351</v>
      </c>
      <c r="Y51" s="92">
        <f>IF(ISNUMBER(Y50),2*NORMSDIST(-ABS(Y50)),"")</f>
        <v>0.71217811725522284</v>
      </c>
      <c r="Z51" s="92" t="str">
        <f t="shared" ref="Z51:AD51" si="47">IF(ISNUMBER(Z50),2*NORMSDIST(-ABS(Z50)),"")</f>
        <v/>
      </c>
      <c r="AA51" s="92" t="str">
        <f t="shared" si="47"/>
        <v/>
      </c>
      <c r="AB51" s="92" t="str">
        <f t="shared" si="47"/>
        <v/>
      </c>
      <c r="AC51" s="92" t="str">
        <f t="shared" si="47"/>
        <v/>
      </c>
      <c r="AD51" s="93" t="str">
        <f t="shared" si="47"/>
        <v/>
      </c>
    </row>
    <row r="52" spans="1:30" s="140" customFormat="1" x14ac:dyDescent="0.55000000000000004">
      <c r="A52" s="546" t="str">
        <f>IF(T47=0,"","* This "&amp;A40&amp;" table includes "&amp;IF(T47=1,"is ","are ")&amp;T47&amp;" cell"&amp;IF(T47=1,"","s")&amp;" contributing to expected value which "&amp;IF(T47=1,"is","are")&amp;" too small to include calculations. In this table, cell"&amp;IF(T47=1,": ","s: ")&amp;SUBSTITUTE(T48,"; ","",T47)&amp;".")</f>
        <v>* This  table includes is 1 cell contributing to expected value which is too small to include calculations. In this table, cell: D48.</v>
      </c>
      <c r="B52" s="547"/>
      <c r="C52" s="547"/>
      <c r="D52" s="547"/>
      <c r="E52" s="547"/>
      <c r="F52" s="547"/>
      <c r="G52" s="547"/>
      <c r="H52" s="547"/>
      <c r="I52" s="548"/>
      <c r="J52" s="136"/>
      <c r="K52" s="139"/>
      <c r="L52" s="25"/>
      <c r="M52" s="25"/>
      <c r="N52" s="25"/>
      <c r="O52" s="25"/>
      <c r="P52" s="25"/>
      <c r="Q52" s="25"/>
      <c r="R52" s="25"/>
      <c r="S52" s="25"/>
      <c r="T52" s="25"/>
      <c r="U52" s="25"/>
      <c r="V52" s="124"/>
      <c r="W52" s="125"/>
      <c r="X52" s="126"/>
      <c r="Y52" s="126"/>
      <c r="Z52" s="126"/>
      <c r="AA52" s="126"/>
      <c r="AB52" s="126"/>
      <c r="AC52" s="126"/>
      <c r="AD52" s="126"/>
    </row>
    <row r="53" spans="1:30" s="144" customFormat="1" ht="14.7" thickBot="1" x14ac:dyDescent="0.6">
      <c r="A53" s="549" t="str">
        <f>IF(OR(MAX(L39:R39)&lt;=0,MAX(L39:R39)=COUNTA(C40:I40)),"","! Note: Results include data from only "&amp;IF(MAX(L39:R39)=1,"this 1 category: ", "these "&amp;MAX(L39:R39)&amp;" categories: "))&amp;IF(OR(MAX(L39:R39)&lt;=0,MAX(L39:R39)=COUNTA(C40:I40)),"",SUBSTITUTE(L40&amp;"; "&amp;IF(M40="","",M40&amp;"; "&amp;IF(N40="","",N40&amp;"; "&amp;IF(O40="","",O40&amp;"; "&amp;IF(P40="","",P40&amp;"; "&amp;IF(Q40="","",Q40&amp;"; "&amp;IF(R40="","",R40&amp;"; ")))))),"; ","",MAX(L39:R39))&amp;".")</f>
        <v/>
      </c>
      <c r="B53" s="550"/>
      <c r="C53" s="550"/>
      <c r="D53" s="550"/>
      <c r="E53" s="550"/>
      <c r="F53" s="550"/>
      <c r="G53" s="550"/>
      <c r="H53" s="550"/>
      <c r="I53" s="551"/>
      <c r="J53" s="141"/>
      <c r="K53" s="142"/>
      <c r="L53" s="143"/>
      <c r="M53" s="143"/>
      <c r="N53" s="143"/>
      <c r="O53" s="143"/>
      <c r="P53" s="143"/>
      <c r="Q53" s="143"/>
      <c r="R53" s="143"/>
      <c r="S53" s="143"/>
      <c r="T53" s="143"/>
      <c r="U53" s="143"/>
    </row>
    <row r="54" spans="1:30" x14ac:dyDescent="0.55000000000000004">
      <c r="J54" s="138"/>
      <c r="K54"/>
      <c r="L54"/>
      <c r="M54"/>
      <c r="N54"/>
      <c r="O54"/>
      <c r="P54"/>
      <c r="Q54"/>
      <c r="R54"/>
      <c r="S54"/>
      <c r="T54"/>
      <c r="U54"/>
      <c r="V54"/>
      <c r="W54"/>
      <c r="X54"/>
      <c r="Y54"/>
      <c r="Z54"/>
      <c r="AA54"/>
      <c r="AB54"/>
      <c r="AC54"/>
      <c r="AD54"/>
    </row>
    <row r="55" spans="1:30" ht="14.7" thickBot="1" x14ac:dyDescent="0.6">
      <c r="J55" s="138"/>
      <c r="K55"/>
      <c r="L55"/>
      <c r="M55"/>
      <c r="N55"/>
      <c r="O55"/>
      <c r="P55"/>
      <c r="Q55"/>
      <c r="R55"/>
      <c r="S55"/>
      <c r="T55"/>
      <c r="U55"/>
      <c r="V55"/>
      <c r="W55"/>
      <c r="X55"/>
      <c r="Y55"/>
      <c r="Z55"/>
      <c r="AA55"/>
      <c r="AB55"/>
      <c r="AC55"/>
      <c r="AD55"/>
    </row>
    <row r="56" spans="1:30" s="135" customFormat="1" ht="30.6" customHeight="1" x14ac:dyDescent="0.55000000000000004">
      <c r="A56" s="166" t="s">
        <v>12</v>
      </c>
      <c r="B56" s="167"/>
      <c r="C56" s="168">
        <f>IF(SUM(C58:C59)&lt;=0,"",MAX($B56:B56)+1)</f>
        <v>1</v>
      </c>
      <c r="D56" s="168">
        <f>IF(SUM(D58:D59)&lt;=0,"",MAX($B56:C56)+1)</f>
        <v>2</v>
      </c>
      <c r="E56" s="168">
        <f>IF(SUM(E58:E59)&lt;=0,"",MAX($B56:D56)+1)</f>
        <v>3</v>
      </c>
      <c r="F56" s="168">
        <f>IF(SUM(F58:F59)&lt;=0,"",MAX($B56:E56)+1)</f>
        <v>4</v>
      </c>
      <c r="G56" s="168">
        <f>IF(SUM(G58:G59)&lt;=0,"",MAX($B56:F56)+1)</f>
        <v>5</v>
      </c>
      <c r="H56" s="168" t="str">
        <f>IF(SUM(H58:H59)&lt;=0,"",MAX($B56:G56)+1)</f>
        <v/>
      </c>
      <c r="I56" s="169" t="str">
        <f>IF(SUM(I58:I59)&lt;=0,"",MAX($B56:H56)+1)</f>
        <v/>
      </c>
      <c r="J56" s="127"/>
      <c r="K56" s="128" t="str">
        <f>A56</f>
        <v>DISABILITY CATEGORY</v>
      </c>
      <c r="L56" s="129">
        <f>IF(MIN($C56:$I56)&lt;=0,"",MIN($C56:$I56))</f>
        <v>1</v>
      </c>
      <c r="M56" s="130">
        <f>IFERROR(IF(L56=MAX($C56:$I56),"",L56+1),"")</f>
        <v>2</v>
      </c>
      <c r="N56" s="130">
        <f t="shared" ref="N56:R56" si="48">IFERROR(IF(M56=MAX($C56:$I56),"",M56+1),"")</f>
        <v>3</v>
      </c>
      <c r="O56" s="130">
        <f t="shared" si="48"/>
        <v>4</v>
      </c>
      <c r="P56" s="130">
        <f t="shared" si="48"/>
        <v>5</v>
      </c>
      <c r="Q56" s="130" t="str">
        <f t="shared" si="48"/>
        <v/>
      </c>
      <c r="R56" s="131" t="str">
        <f t="shared" si="48"/>
        <v/>
      </c>
      <c r="S56" s="132"/>
      <c r="T56" s="133"/>
      <c r="U56" s="132"/>
      <c r="V56" s="134"/>
      <c r="X56" s="135" t="s">
        <v>46</v>
      </c>
    </row>
    <row r="57" spans="1:30" s="137" customFormat="1" ht="30.6" customHeight="1" thickBot="1" x14ac:dyDescent="0.6">
      <c r="A57" s="170"/>
      <c r="B57" s="65" t="s">
        <v>12</v>
      </c>
      <c r="C57" s="3" t="s">
        <v>13</v>
      </c>
      <c r="D57" s="4" t="s">
        <v>14</v>
      </c>
      <c r="E57" s="4" t="s">
        <v>15</v>
      </c>
      <c r="F57" s="4" t="s">
        <v>16</v>
      </c>
      <c r="G57" s="5" t="s">
        <v>17</v>
      </c>
      <c r="H57" s="186"/>
      <c r="I57" s="187"/>
      <c r="J57" s="136"/>
      <c r="K57" s="66" t="s">
        <v>6</v>
      </c>
      <c r="L57" s="13" t="str">
        <f>IF(L56="","",INDEX($C57:$I57,1,MATCH(L56,$C56:$I56,0)))</f>
        <v>Disability 
Category A</v>
      </c>
      <c r="M57" s="14" t="str">
        <f t="shared" ref="M57:R57" si="49">IF(M56="","",INDEX($C57:$I57,1,MATCH(M56,$C56:$I56,0)))</f>
        <v>Disability 
Category B</v>
      </c>
      <c r="N57" s="14" t="str">
        <f t="shared" si="49"/>
        <v>Disability 
Category C</v>
      </c>
      <c r="O57" s="14" t="str">
        <f t="shared" si="49"/>
        <v>Disability 
Category D</v>
      </c>
      <c r="P57" s="14" t="str">
        <f t="shared" si="49"/>
        <v>Disability 
Category E</v>
      </c>
      <c r="Q57" s="14" t="str">
        <f t="shared" si="49"/>
        <v/>
      </c>
      <c r="R57" s="15" t="str">
        <f t="shared" si="49"/>
        <v/>
      </c>
      <c r="S57" s="12"/>
      <c r="T57" s="27">
        <f>(COUNTIFS(X59:AD59,"&lt;"&amp;5)-COUNTIFS(X59:AD59,"&lt;"&amp;5,X57:AD57,""))+(COUNTIFS(X60:AD60,"&lt;"&amp;5)-COUNTIFS(X60:AD60,"&lt;"&amp;5,X57:AD57,""))</f>
        <v>1</v>
      </c>
      <c r="U57" s="12"/>
      <c r="V57" s="19" t="str">
        <f>A56</f>
        <v>DISABILITY CATEGORY</v>
      </c>
      <c r="W57" s="67" t="s">
        <v>6</v>
      </c>
      <c r="X57" s="22" t="str">
        <f>L57</f>
        <v>Disability 
Category A</v>
      </c>
      <c r="Y57" s="23" t="str">
        <f t="shared" ref="Y57:AD57" si="50">M57</f>
        <v>Disability 
Category B</v>
      </c>
      <c r="Z57" s="23" t="str">
        <f t="shared" si="50"/>
        <v>Disability 
Category C</v>
      </c>
      <c r="AA57" s="23" t="str">
        <f t="shared" si="50"/>
        <v>Disability 
Category D</v>
      </c>
      <c r="AB57" s="23" t="str">
        <f t="shared" si="50"/>
        <v>Disability 
Category E</v>
      </c>
      <c r="AC57" s="23" t="str">
        <f t="shared" si="50"/>
        <v/>
      </c>
      <c r="AD57" s="20" t="str">
        <f t="shared" si="50"/>
        <v/>
      </c>
    </row>
    <row r="58" spans="1:30" s="138" customFormat="1" ht="30.6" customHeight="1" x14ac:dyDescent="0.55000000000000004">
      <c r="A58" s="104" t="s">
        <v>75</v>
      </c>
      <c r="B58" s="68">
        <f>SUM(C58:I58)</f>
        <v>57671</v>
      </c>
      <c r="C58" s="114">
        <v>1768</v>
      </c>
      <c r="D58" s="115">
        <v>351</v>
      </c>
      <c r="E58" s="115">
        <v>30832</v>
      </c>
      <c r="F58" s="115">
        <v>10370</v>
      </c>
      <c r="G58" s="148">
        <v>14350</v>
      </c>
      <c r="H58" s="186"/>
      <c r="I58" s="187"/>
      <c r="J58" s="136"/>
      <c r="K58" s="69">
        <f>SUM(L58:R58)</f>
        <v>57671</v>
      </c>
      <c r="L58" s="70">
        <f>IF(L56="","",INDEX($C58:$I58,1,MATCH(L56,$C56:$I56,0)))</f>
        <v>1768</v>
      </c>
      <c r="M58" s="71">
        <f t="shared" ref="M58:R58" si="51">IF(M56="","",INDEX($C58:$I58,1,MATCH(M56,$C56:$I56,0)))</f>
        <v>351</v>
      </c>
      <c r="N58" s="71">
        <f t="shared" si="51"/>
        <v>30832</v>
      </c>
      <c r="O58" s="71">
        <f t="shared" si="51"/>
        <v>10370</v>
      </c>
      <c r="P58" s="71">
        <f t="shared" si="51"/>
        <v>14350</v>
      </c>
      <c r="Q58" s="71" t="str">
        <f t="shared" si="51"/>
        <v/>
      </c>
      <c r="R58" s="72" t="str">
        <f t="shared" si="51"/>
        <v/>
      </c>
      <c r="S58" s="25"/>
      <c r="T58" s="26"/>
      <c r="U58" s="25"/>
      <c r="V58" s="73" t="s">
        <v>36</v>
      </c>
      <c r="W58" s="74">
        <f t="shared" ref="W58:AD58" si="52">SUM(K58:K59)</f>
        <v>58279</v>
      </c>
      <c r="X58" s="75">
        <f t="shared" si="52"/>
        <v>1785</v>
      </c>
      <c r="Y58" s="76">
        <f t="shared" si="52"/>
        <v>354</v>
      </c>
      <c r="Z58" s="76">
        <f t="shared" si="52"/>
        <v>31160</v>
      </c>
      <c r="AA58" s="76">
        <f t="shared" si="52"/>
        <v>10455</v>
      </c>
      <c r="AB58" s="76">
        <f t="shared" si="52"/>
        <v>14525</v>
      </c>
      <c r="AC58" s="76">
        <f t="shared" si="52"/>
        <v>0</v>
      </c>
      <c r="AD58" s="77">
        <f t="shared" si="52"/>
        <v>0</v>
      </c>
    </row>
    <row r="59" spans="1:30" s="138" customFormat="1" ht="30.6" customHeight="1" thickBot="1" x14ac:dyDescent="0.6">
      <c r="A59" s="105" t="s">
        <v>7</v>
      </c>
      <c r="B59" s="57">
        <f>SUM(C59:I59)</f>
        <v>608</v>
      </c>
      <c r="C59" s="116">
        <v>17</v>
      </c>
      <c r="D59" s="117">
        <v>3</v>
      </c>
      <c r="E59" s="117">
        <v>328</v>
      </c>
      <c r="F59" s="117">
        <v>85</v>
      </c>
      <c r="G59" s="149">
        <v>175</v>
      </c>
      <c r="H59" s="186"/>
      <c r="I59" s="187"/>
      <c r="J59" s="136"/>
      <c r="K59" s="78">
        <f>SUM(L59:R59)</f>
        <v>608</v>
      </c>
      <c r="L59" s="79">
        <f>IF(L56="","",INDEX($C59:$I59,1,MATCH(L56,$C56:$I56,0)))</f>
        <v>17</v>
      </c>
      <c r="M59" s="80">
        <f t="shared" ref="M59:R59" si="53">IF(M56="","",INDEX($C59:$I59,1,MATCH(M56,$C56:$I56,0)))</f>
        <v>3</v>
      </c>
      <c r="N59" s="80">
        <f t="shared" si="53"/>
        <v>328</v>
      </c>
      <c r="O59" s="80">
        <f t="shared" si="53"/>
        <v>85</v>
      </c>
      <c r="P59" s="80">
        <f t="shared" si="53"/>
        <v>175</v>
      </c>
      <c r="Q59" s="80" t="str">
        <f t="shared" si="53"/>
        <v/>
      </c>
      <c r="R59" s="81" t="str">
        <f t="shared" si="53"/>
        <v/>
      </c>
      <c r="S59" s="25"/>
      <c r="T59" s="458" t="str">
        <f>IF(AND(X59&lt;5,X57&lt;&gt;""),SUBSTITUTE(ADDRESS(ROWS($1:58),MATCH(X57,$A57:$I57,0)),"$","")&amp;"; ","")&amp;
IF(AND(Y59&lt;5,Y57&lt;&gt;""),SUBSTITUTE(ADDRESS(ROWS($1:58),MATCH(Y57,$A57:$I57,0)),"$","")&amp;"; ","")&amp;
IF(AND(Z59&lt;5,Z57&lt;&gt;""),SUBSTITUTE(ADDRESS(ROWS($1:58),MATCH(Z57,$A57:$I57,0)),"$","")&amp;"; ","")&amp;
IF(AND(AA59&lt;5,AA57&lt;&gt;""),SUBSTITUTE(ADDRESS(ROWS($1:58),MATCH(AA57,$A57:$I57,0)),"$","")&amp;"; ","")&amp;
IF(AND(AB59&lt;5,AB57&lt;&gt;""),SUBSTITUTE(ADDRESS(ROWS($1:58),MATCH(AB57,$A57:$I57,0)),"$","")&amp;"; ","")&amp;
IF(AND(AC59&lt;5,AC57&lt;&gt;""),SUBSTITUTE(ADDRESS(ROWS($1:58),MATCH(AC57,$A57:$I57,0)),"$","")&amp;"; ","")&amp;
IF(AND(AD59&lt;5,AD57&lt;&gt;""),SUBSTITUTE(ADDRESS(ROWS($1:58),MATCH(AD57,$A57:$I57,0)),"$","")&amp;"; ","")&amp;
IF(AND(X60&lt;5,X57&lt;&gt;""),SUBSTITUTE(ADDRESS(ROWS($1:59),MATCH(X57,$A57:$I57,0)),"$","")&amp;"; ","")&amp;
IF(AND(Y60&lt;5,Y57&lt;&gt;""),SUBSTITUTE(ADDRESS(ROWS($1:59),MATCH(Y57,$A57:$I57,0)),"$","")&amp;"; ","")&amp;
IF(AND(Z60&lt;5,Z57&lt;&gt;""),SUBSTITUTE(ADDRESS(ROWS($1:59),MATCH(Z57,$A57:$I57,0)),"$","")&amp;"; ","")&amp;
IF(AND(AA60&lt;5,AA57&lt;&gt;""),SUBSTITUTE(ADDRESS(ROWS($1:59),MATCH(AA57,$A57:$I57,0)),"$","")&amp;"; ","")&amp;
IF(AND(AB60&lt;5,AB57&lt;&gt;""),SUBSTITUTE(ADDRESS(ROWS($1:59),MATCH(AB57,$A57:$I57,0)),"$","")&amp;"; ","")&amp;
IF(AND(AC60&lt;5,AC57&lt;&gt;""),SUBSTITUTE(ADDRESS(ROWS($1:59),MATCH(AC57,$A57:$I57,0)),"$","")&amp;"; ","")&amp;
IF(AND(AD60&lt;5,AD57&lt;&gt;""),SUBSTITUTE(ADDRESS(ROWS($1:59),MATCH(AD57,$A57:$I57,0)),"$","")&amp;"; ","")</f>
        <v xml:space="preserve">D59; </v>
      </c>
      <c r="U59" s="25"/>
      <c r="V59" s="139"/>
      <c r="W59" s="82" t="s">
        <v>37</v>
      </c>
      <c r="X59" s="83">
        <f t="shared" ref="X59:AD59" si="54">IFERROR(X58*$K58/$W58,"")</f>
        <v>1766.3778548019011</v>
      </c>
      <c r="Y59" s="84">
        <f t="shared" si="54"/>
        <v>350.30686868340223</v>
      </c>
      <c r="Z59" s="84">
        <f t="shared" si="54"/>
        <v>30834.920983544675</v>
      </c>
      <c r="AA59" s="84">
        <f t="shared" si="54"/>
        <v>10345.927435268279</v>
      </c>
      <c r="AB59" s="84">
        <f t="shared" si="54"/>
        <v>14373.466857701746</v>
      </c>
      <c r="AC59" s="84">
        <f t="shared" si="54"/>
        <v>0</v>
      </c>
      <c r="AD59" s="85">
        <f t="shared" si="54"/>
        <v>0</v>
      </c>
    </row>
    <row r="60" spans="1:30" s="138" customFormat="1" ht="30.6" customHeight="1" thickBot="1" x14ac:dyDescent="0.6">
      <c r="A60" s="106" t="s">
        <v>76</v>
      </c>
      <c r="B60" s="58">
        <f>IF(OR(B58="",B58&lt;=0),"-",B59/B58)</f>
        <v>1.0542560385635762E-2</v>
      </c>
      <c r="C60" s="108">
        <f t="shared" ref="C60:G60" si="55">IF(OR(C58="",C58&lt;=0),"-",C59/C58)</f>
        <v>9.6153846153846159E-3</v>
      </c>
      <c r="D60" s="109">
        <f t="shared" si="55"/>
        <v>8.5470085470085479E-3</v>
      </c>
      <c r="E60" s="109">
        <f t="shared" si="55"/>
        <v>1.0638297872340425E-2</v>
      </c>
      <c r="F60" s="109">
        <f t="shared" si="55"/>
        <v>8.1967213114754103E-3</v>
      </c>
      <c r="G60" s="150">
        <f t="shared" si="55"/>
        <v>1.2195121951219513E-2</v>
      </c>
      <c r="H60" s="186"/>
      <c r="I60" s="187"/>
      <c r="J60" s="136"/>
      <c r="K60" s="43" t="s">
        <v>43</v>
      </c>
      <c r="L60" s="86">
        <f>IFERROR(L58/$K58,"")</f>
        <v>3.0656655858230308E-2</v>
      </c>
      <c r="M60" s="87">
        <f t="shared" ref="M60:R61" si="56">IFERROR(M58/$K58,"")</f>
        <v>6.0862478542074872E-3</v>
      </c>
      <c r="N60" s="87">
        <f t="shared" si="56"/>
        <v>0.53461878587158196</v>
      </c>
      <c r="O60" s="87">
        <f t="shared" si="56"/>
        <v>0.17981307763000468</v>
      </c>
      <c r="P60" s="87">
        <f t="shared" si="56"/>
        <v>0.24882523278597563</v>
      </c>
      <c r="Q60" s="87" t="str">
        <f t="shared" si="56"/>
        <v/>
      </c>
      <c r="R60" s="88" t="str">
        <f t="shared" si="56"/>
        <v/>
      </c>
      <c r="S60" s="89"/>
      <c r="T60" s="459"/>
      <c r="U60" s="89"/>
      <c r="V60" s="139" t="str">
        <f>IFERROR(CHOOSE(MAX(L56:R56),"need more data","CHISQ.TEST(L21:M22, X22:Y23)","CHISQ.TEST(L21:N22, X22:Z23)","CHISQ.TEST(L21:O22, X22:AA23)","CHISQ.TEST(L21:P22, X22:AB23)","CHISQ.TEST(L21:Q22, X22:AC23)","CHISQ.TEST(L21:R22, X22:AD23)"),"")</f>
        <v>CHISQ.TEST(L21:P22, X22:AB23)</v>
      </c>
      <c r="W60" s="90" t="s">
        <v>38</v>
      </c>
      <c r="X60" s="91">
        <f t="shared" ref="X60:AD60" si="57">IFERROR(X58*$K59/$W58,"")</f>
        <v>18.622145198098799</v>
      </c>
      <c r="Y60" s="92">
        <f t="shared" si="57"/>
        <v>3.6931313165977455</v>
      </c>
      <c r="Z60" s="92">
        <f t="shared" si="57"/>
        <v>325.07901645532695</v>
      </c>
      <c r="AA60" s="92">
        <f t="shared" si="57"/>
        <v>109.07256473172154</v>
      </c>
      <c r="AB60" s="92">
        <f t="shared" si="57"/>
        <v>151.53314229825494</v>
      </c>
      <c r="AC60" s="92">
        <f t="shared" si="57"/>
        <v>0</v>
      </c>
      <c r="AD60" s="93">
        <f t="shared" si="57"/>
        <v>0</v>
      </c>
    </row>
    <row r="61" spans="1:30" s="138" customFormat="1" ht="30.6" customHeight="1" x14ac:dyDescent="0.55000000000000004">
      <c r="A61" s="94" t="s">
        <v>77</v>
      </c>
      <c r="B61" s="62" t="str">
        <f>IF(V62="need more data","Need more data",IF(V62="","",IF(V62&lt;=$W$1, "No", "Yes")))</f>
        <v>Yes</v>
      </c>
      <c r="C61" s="51" t="str">
        <f t="shared" ref="C61:G61" si="58">IFERROR(IF(MIN(_xlfn.MINIFS($X59:$AD59,$X57:$AD57,C57),_xlfn.MINIFS($X60:$AD60,$X57:$AD57,C57))&lt;5,"-",IF(INDEX($X62:$AD62,1,MATCH(C57,$X57:$AD57,0))&lt;=$W$1, "No", "Yes")),"")</f>
        <v>Yes</v>
      </c>
      <c r="D61" s="52" t="str">
        <f t="shared" si="58"/>
        <v>-</v>
      </c>
      <c r="E61" s="52" t="str">
        <f t="shared" si="58"/>
        <v>Yes</v>
      </c>
      <c r="F61" s="52" t="str">
        <f t="shared" si="58"/>
        <v>Yes</v>
      </c>
      <c r="G61" s="53" t="str">
        <f t="shared" si="58"/>
        <v>Yes</v>
      </c>
      <c r="H61" s="186"/>
      <c r="I61" s="187"/>
      <c r="J61" s="136"/>
      <c r="K61" s="44" t="s">
        <v>44</v>
      </c>
      <c r="L61" s="95">
        <f>IFERROR(L59/$K59,"")</f>
        <v>2.7960526315789474E-2</v>
      </c>
      <c r="M61" s="96">
        <f t="shared" si="56"/>
        <v>4.9342105263157892E-3</v>
      </c>
      <c r="N61" s="96">
        <f t="shared" si="56"/>
        <v>0.53947368421052633</v>
      </c>
      <c r="O61" s="96">
        <f t="shared" si="56"/>
        <v>0.13980263157894737</v>
      </c>
      <c r="P61" s="96">
        <f t="shared" si="56"/>
        <v>0.28782894736842107</v>
      </c>
      <c r="Q61" s="96" t="str">
        <f t="shared" si="56"/>
        <v/>
      </c>
      <c r="R61" s="97" t="str">
        <f t="shared" si="56"/>
        <v/>
      </c>
      <c r="S61" s="98"/>
      <c r="T61" s="26"/>
      <c r="U61" s="89"/>
      <c r="V61" s="21" t="s">
        <v>29</v>
      </c>
      <c r="W61" s="82" t="s">
        <v>39</v>
      </c>
      <c r="X61" s="99">
        <f>IFERROR((L61-L60)/SQRT(L60*(1-L60)/$K59),"")</f>
        <v>-0.38564822708655605</v>
      </c>
      <c r="Y61" s="100">
        <f t="shared" ref="Y61:AD61" si="59">IFERROR((M61-M60)/SQRT(M60*(1-M60)/$K59),"")</f>
        <v>-0.36523229624220555</v>
      </c>
      <c r="Z61" s="100">
        <f t="shared" si="59"/>
        <v>0.23999677072484232</v>
      </c>
      <c r="AA61" s="100">
        <f t="shared" si="59"/>
        <v>-2.5689646330829921</v>
      </c>
      <c r="AB61" s="100">
        <f t="shared" si="59"/>
        <v>2.2245391548835447</v>
      </c>
      <c r="AC61" s="100" t="str">
        <f t="shared" si="59"/>
        <v/>
      </c>
      <c r="AD61" s="101" t="str">
        <f t="shared" si="59"/>
        <v/>
      </c>
    </row>
    <row r="62" spans="1:30" s="138" customFormat="1" ht="28.8" x14ac:dyDescent="0.55000000000000004">
      <c r="A62" s="520" t="str">
        <f>IF(B61="Yes","*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B62" s="521"/>
      <c r="C62" s="521"/>
      <c r="D62" s="521"/>
      <c r="E62" s="521"/>
      <c r="F62" s="521"/>
      <c r="G62" s="521"/>
      <c r="H62" s="521"/>
      <c r="I62" s="522"/>
      <c r="J62" s="200" t="s">
        <v>81</v>
      </c>
      <c r="K62" s="139"/>
      <c r="L62" s="25"/>
      <c r="M62" s="25"/>
      <c r="N62" s="25"/>
      <c r="O62" s="25"/>
      <c r="P62" s="25"/>
      <c r="Q62" s="25"/>
      <c r="R62" s="25"/>
      <c r="S62" s="25"/>
      <c r="T62" s="25"/>
      <c r="U62" s="25"/>
      <c r="V62" s="102">
        <f>IFERROR(CHOOSE(MAX(L56:R56),"need more data",_xlfn.CHISQ.TEST(L58:M59, X59:Y60),_xlfn.CHISQ.TEST(L58:N59, X59:Z60),_xlfn.CHISQ.TEST(L58:O59, X59:AA60),_xlfn.CHISQ.TEST(L58:P59, X59:AB60),_xlfn.CHISQ.TEST(L58:Q59, X59:AC60),_xlfn.CHISQ.TEST(L58:R59, X59:AD60)),"")</f>
        <v>5.3094524294356349E-2</v>
      </c>
      <c r="W62" s="103" t="s">
        <v>40</v>
      </c>
      <c r="X62" s="91">
        <f>IF(ISNUMBER(X61),2*NORMSDIST(-ABS(X61)),"")</f>
        <v>0.69975721087758369</v>
      </c>
      <c r="Y62" s="92">
        <f t="shared" ref="Y62:AD62" si="60">IF(ISNUMBER(Y61),2*NORMSDIST(-ABS(Y61)),"")</f>
        <v>0.71493801211668928</v>
      </c>
      <c r="Z62" s="92">
        <f t="shared" si="60"/>
        <v>0.81033276004679022</v>
      </c>
      <c r="AA62" s="92">
        <f t="shared" si="60"/>
        <v>1.020028671407717E-2</v>
      </c>
      <c r="AB62" s="92">
        <f t="shared" si="60"/>
        <v>2.6112191176006296E-2</v>
      </c>
      <c r="AC62" s="92" t="str">
        <f t="shared" si="60"/>
        <v/>
      </c>
      <c r="AD62" s="93" t="str">
        <f t="shared" si="60"/>
        <v/>
      </c>
    </row>
    <row r="63" spans="1:30" s="138" customFormat="1" ht="14.7" thickBot="1" x14ac:dyDescent="0.6">
      <c r="A63" s="523" t="str">
        <f>IF(T57=0,"","* This "&amp;A56&amp;" table includes "&amp;IF(T57=1,"is ","are ")&amp;T57&amp;" cell"&amp;IF(T57=1,"","s")&amp;" contributing to expected value which "&amp;IF(T57=1,"is","are")&amp;" too small to include calculations. In this table, cell"&amp;IF(T57=1,": ","s: ")&amp;SUBSTITUTE(T59,"; ","",T57)&amp;".")</f>
        <v>* This DISABILITY CATEGORY table includes is 1 cell contributing to expected value which is too small to include calculations. In this table, cell: D59.</v>
      </c>
      <c r="B63" s="524"/>
      <c r="C63" s="524"/>
      <c r="D63" s="524"/>
      <c r="E63" s="524"/>
      <c r="F63" s="524"/>
      <c r="G63" s="524"/>
      <c r="H63" s="524"/>
      <c r="I63" s="525"/>
      <c r="J63" s="136"/>
      <c r="K63" s="139"/>
      <c r="L63" s="25"/>
      <c r="M63" s="25"/>
      <c r="N63" s="25"/>
      <c r="O63" s="25"/>
      <c r="P63" s="25"/>
      <c r="Q63" s="25"/>
      <c r="R63" s="25"/>
      <c r="S63" s="25"/>
      <c r="T63" s="25"/>
      <c r="U63" s="25"/>
      <c r="V63" s="120"/>
      <c r="W63" s="121"/>
      <c r="X63" s="122"/>
      <c r="Y63" s="123"/>
      <c r="Z63" s="123"/>
      <c r="AA63" s="123"/>
      <c r="AB63" s="123"/>
      <c r="AC63" s="123"/>
      <c r="AD63" s="77"/>
    </row>
    <row r="64" spans="1:30" s="140" customFormat="1" ht="30.6" customHeight="1" thickBot="1" x14ac:dyDescent="0.6">
      <c r="A64" s="104" t="s">
        <v>78</v>
      </c>
      <c r="B64" s="68">
        <f>SUM(C64:I64)</f>
        <v>913</v>
      </c>
      <c r="C64" s="118">
        <v>27</v>
      </c>
      <c r="D64" s="119">
        <v>6</v>
      </c>
      <c r="E64" s="119">
        <v>490</v>
      </c>
      <c r="F64" s="119">
        <v>125</v>
      </c>
      <c r="G64" s="151">
        <v>265</v>
      </c>
      <c r="H64" s="186"/>
      <c r="I64" s="187"/>
      <c r="J64" s="136"/>
      <c r="K64" s="69">
        <f>SUM(L64:R64)</f>
        <v>913</v>
      </c>
      <c r="L64" s="70">
        <f t="shared" ref="L64:R64" si="61">IF(L56="","",INDEX($C64:$I64,1,MATCH(L56,$C56:$I56,0)))</f>
        <v>27</v>
      </c>
      <c r="M64" s="71">
        <f t="shared" si="61"/>
        <v>6</v>
      </c>
      <c r="N64" s="71">
        <f t="shared" si="61"/>
        <v>490</v>
      </c>
      <c r="O64" s="71">
        <f t="shared" si="61"/>
        <v>125</v>
      </c>
      <c r="P64" s="71">
        <f t="shared" si="61"/>
        <v>265</v>
      </c>
      <c r="Q64" s="71" t="str">
        <f t="shared" si="61"/>
        <v/>
      </c>
      <c r="R64" s="72" t="str">
        <f t="shared" si="61"/>
        <v/>
      </c>
      <c r="S64" s="25"/>
      <c r="T64" s="27">
        <f>(COUNTIFS(X65:AD65,"&lt;"&amp;5)-COUNTIFS(X65:AD65,"&lt;"&amp;5,X57:AD57,""))+(COUNTIFS(X66:AD66,"&lt;"&amp;5)-COUNTIFS(X66:AD66,"&lt;"&amp;5,X57:AD57,""))</f>
        <v>1</v>
      </c>
      <c r="U64" s="25"/>
      <c r="V64" s="73" t="s">
        <v>36</v>
      </c>
      <c r="W64" s="74">
        <f>SUM(K64:K65)</f>
        <v>1521</v>
      </c>
      <c r="X64" s="75">
        <f>SUM(L64:L65)</f>
        <v>44</v>
      </c>
      <c r="Y64" s="76">
        <f>SUM(M64:M65)</f>
        <v>9</v>
      </c>
      <c r="Z64" s="76">
        <f t="shared" ref="Z64:AD64" si="62">SUM(N64:N65)</f>
        <v>818</v>
      </c>
      <c r="AA64" s="76">
        <f t="shared" si="62"/>
        <v>210</v>
      </c>
      <c r="AB64" s="76">
        <f t="shared" si="62"/>
        <v>440</v>
      </c>
      <c r="AC64" s="76">
        <f t="shared" si="62"/>
        <v>0</v>
      </c>
      <c r="AD64" s="77">
        <f t="shared" si="62"/>
        <v>0</v>
      </c>
    </row>
    <row r="65" spans="1:30" s="140" customFormat="1" ht="30.6" customHeight="1" x14ac:dyDescent="0.55000000000000004">
      <c r="A65" s="105" t="s">
        <v>7</v>
      </c>
      <c r="B65" s="57">
        <f>B59</f>
        <v>608</v>
      </c>
      <c r="C65" s="111">
        <f t="shared" ref="C65:G65" si="63">C59</f>
        <v>17</v>
      </c>
      <c r="D65" s="112">
        <f t="shared" si="63"/>
        <v>3</v>
      </c>
      <c r="E65" s="112">
        <f t="shared" si="63"/>
        <v>328</v>
      </c>
      <c r="F65" s="112">
        <f t="shared" si="63"/>
        <v>85</v>
      </c>
      <c r="G65" s="152">
        <f t="shared" si="63"/>
        <v>175</v>
      </c>
      <c r="H65" s="186"/>
      <c r="I65" s="187"/>
      <c r="J65" s="136"/>
      <c r="K65" s="78">
        <f>SUM(L65:R65)</f>
        <v>608</v>
      </c>
      <c r="L65" s="79">
        <f t="shared" ref="L65:R65" si="64">IF(L56="","",INDEX($C65:$I65,1,MATCH(L56,$C56:$I56,0)))</f>
        <v>17</v>
      </c>
      <c r="M65" s="80">
        <f t="shared" si="64"/>
        <v>3</v>
      </c>
      <c r="N65" s="80">
        <f t="shared" si="64"/>
        <v>328</v>
      </c>
      <c r="O65" s="80">
        <f t="shared" si="64"/>
        <v>85</v>
      </c>
      <c r="P65" s="80">
        <f t="shared" si="64"/>
        <v>175</v>
      </c>
      <c r="Q65" s="80" t="str">
        <f t="shared" si="64"/>
        <v/>
      </c>
      <c r="R65" s="81" t="str">
        <f t="shared" si="64"/>
        <v/>
      </c>
      <c r="S65" s="25"/>
      <c r="T65" s="458" t="str">
        <f>IF(AND(X65&lt;5,X57&lt;&gt;""),SUBSTITUTE(ADDRESS(ROWS($1:64),MATCH(X57,$A57:$I57,0)),"$","")&amp;"; ","")&amp;
IF(AND(Y65&lt;5,Y57&lt;&gt;""),SUBSTITUTE(ADDRESS(ROWS($1:64),MATCH(Y57,$A57:$I57,0)),"$","")&amp;"; ","")&amp;
IF(AND(Z65&lt;5,Z57&lt;&gt;""),SUBSTITUTE(ADDRESS(ROWS($1:64),MATCH(Z57,$A57:$I57,0)),"$","")&amp;"; ","")&amp;
IF(AND(AA65&lt;5,AA57&lt;&gt;""),SUBSTITUTE(ADDRESS(ROWS($1:64),MATCH(AA57,$A57:$I57,0)),"$","")&amp;"; ","")&amp;
IF(AND(AB65&lt;5,AB57&lt;&gt;""),SUBSTITUTE(ADDRESS(ROWS($1:64),MATCH(AB57,$A57:$I57,0)),"$","")&amp;"; ","")&amp;
IF(AND(AC65&lt;5,AC57&lt;&gt;""),SUBSTITUTE(ADDRESS(ROWS($1:64),MATCH(AC57,$A57:$I57,0)),"$","")&amp;"; ","")&amp;
IF(AND(AD65&lt;5,AD57&lt;&gt;""),SUBSTITUTE(ADDRESS(ROWS($1:64),MATCH(AD57,$A57:$I57,0)),"$","")&amp;"; ","")&amp;
IF(AND(X66&lt;5,X57&lt;&gt;""),SUBSTITUTE(ADDRESS(ROWS($1:65),MATCH(X57,$A57:$I57,0)),"$","")&amp;"; ","")&amp;
IF(AND(Y66&lt;5,Y57&lt;&gt;""),SUBSTITUTE(ADDRESS(ROWS($1:65),MATCH(Y57,$A57:$I57,0)),"$","")&amp;"; ","")&amp;
IF(AND(Z66&lt;5,Z57&lt;&gt;""),SUBSTITUTE(ADDRESS(ROWS($1:65),MATCH(Z57,$A57:$I57,0)),"$","")&amp;"; ","")&amp;
IF(AND(AA66&lt;5,AA57&lt;&gt;""),SUBSTITUTE(ADDRESS(ROWS($1:65),MATCH(AA57,$A57:$I57,0)),"$","")&amp;"; ","")&amp;
IF(AND(AB66&lt;5,AB57&lt;&gt;""),SUBSTITUTE(ADDRESS(ROWS($1:65),MATCH(AB57,$A57:$I57,0)),"$","")&amp;"; ","")&amp;
IF(AND(AC66&lt;5,AC57&lt;&gt;""),SUBSTITUTE(ADDRESS(ROWS($1:65),MATCH(AC57,$A57:$I57,0)),"$","")&amp;"; ","")&amp;
IF(AND(AD66&lt;5,AD57&lt;&gt;""),SUBSTITUTE(ADDRESS(ROWS($1:65),MATCH(AD57,$A57:$I57,0)),"$","")&amp;"; ","")</f>
        <v xml:space="preserve">D65; </v>
      </c>
      <c r="U65" s="25"/>
      <c r="V65" s="139"/>
      <c r="W65" s="82" t="s">
        <v>37</v>
      </c>
      <c r="X65" s="83">
        <f>IFERROR(X64*$K64/$W64,"")</f>
        <v>26.411571334648258</v>
      </c>
      <c r="Y65" s="84">
        <f>IFERROR(Y64*$K64/$W64,"")</f>
        <v>5.4023668639053257</v>
      </c>
      <c r="Z65" s="84">
        <f t="shared" ref="Z65:AD65" si="65">IFERROR(Z64*$K64/$W64,"")</f>
        <v>491.01512163050626</v>
      </c>
      <c r="AA65" s="84">
        <f t="shared" si="65"/>
        <v>126.05522682445759</v>
      </c>
      <c r="AB65" s="84">
        <f t="shared" si="65"/>
        <v>264.11571334648255</v>
      </c>
      <c r="AC65" s="84">
        <f t="shared" si="65"/>
        <v>0</v>
      </c>
      <c r="AD65" s="85">
        <f t="shared" si="65"/>
        <v>0</v>
      </c>
    </row>
    <row r="66" spans="1:30" s="140" customFormat="1" ht="30.6" customHeight="1" thickBot="1" x14ac:dyDescent="0.6">
      <c r="A66" s="106" t="s">
        <v>79</v>
      </c>
      <c r="B66" s="58">
        <f>IF(OR(B64="",B64&lt;=0),"-",B65/B64)</f>
        <v>0.66593647316538884</v>
      </c>
      <c r="C66" s="59">
        <f>IF(OR(C64="",C64&lt;=0),"-",C65/C64)</f>
        <v>0.62962962962962965</v>
      </c>
      <c r="D66" s="60">
        <f t="shared" ref="D66:G66" si="66">IF(OR(D64="",D64&lt;=0),"-",D65/D64)</f>
        <v>0.5</v>
      </c>
      <c r="E66" s="60">
        <f t="shared" si="66"/>
        <v>0.66938775510204085</v>
      </c>
      <c r="F66" s="60">
        <f t="shared" si="66"/>
        <v>0.68</v>
      </c>
      <c r="G66" s="61">
        <f t="shared" si="66"/>
        <v>0.660377358490566</v>
      </c>
      <c r="H66" s="186"/>
      <c r="I66" s="187"/>
      <c r="J66" s="136"/>
      <c r="K66" s="43" t="s">
        <v>43</v>
      </c>
      <c r="L66" s="86">
        <f>IFERROR(L64/$K64,"")</f>
        <v>2.9572836801752465E-2</v>
      </c>
      <c r="M66" s="87">
        <f t="shared" ref="M66:R67" si="67">IFERROR(M64/$K64,"")</f>
        <v>6.5717415115005475E-3</v>
      </c>
      <c r="N66" s="87">
        <f t="shared" si="67"/>
        <v>0.53669222343921141</v>
      </c>
      <c r="O66" s="87">
        <f t="shared" si="67"/>
        <v>0.13691128148959475</v>
      </c>
      <c r="P66" s="87">
        <f t="shared" si="67"/>
        <v>0.29025191675794088</v>
      </c>
      <c r="Q66" s="87" t="str">
        <f t="shared" si="67"/>
        <v/>
      </c>
      <c r="R66" s="88" t="str">
        <f t="shared" si="67"/>
        <v/>
      </c>
      <c r="S66" s="89"/>
      <c r="T66" s="459"/>
      <c r="U66" s="89"/>
      <c r="V66" s="139" t="str">
        <f>IFERROR(CHOOSE(MAX(#REF!),"need more data","CHISQ.TEST(L21:M22, X22:Y23)","CHISQ.TEST(L21:N22, X22:Z23)","CHISQ.TEST(L21:O22, X22:AA23)","CHISQ.TEST(L21:P22, X22:AB23)","CHISQ.TEST(L21:Q22, X22:AC23)","CHISQ.TEST(L21:R22, X22:AD23)"),"")</f>
        <v/>
      </c>
      <c r="W66" s="90" t="s">
        <v>38</v>
      </c>
      <c r="X66" s="91">
        <f>IFERROR(X64*$K65/$W64,"")</f>
        <v>17.588428665351742</v>
      </c>
      <c r="Y66" s="92">
        <f>IFERROR(Y64*$K65/$W64,"")</f>
        <v>3.5976331360946747</v>
      </c>
      <c r="Z66" s="92">
        <f t="shared" ref="Z66:AD66" si="68">IFERROR(Z64*$K65/$W64,"")</f>
        <v>326.98487836949374</v>
      </c>
      <c r="AA66" s="92">
        <f t="shared" si="68"/>
        <v>83.944773175542409</v>
      </c>
      <c r="AB66" s="92">
        <f t="shared" si="68"/>
        <v>175.88428665351742</v>
      </c>
      <c r="AC66" s="92">
        <f t="shared" si="68"/>
        <v>0</v>
      </c>
      <c r="AD66" s="93">
        <f t="shared" si="68"/>
        <v>0</v>
      </c>
    </row>
    <row r="67" spans="1:30" s="140" customFormat="1" ht="30.6" customHeight="1" x14ac:dyDescent="0.55000000000000004">
      <c r="A67" s="94" t="s">
        <v>80</v>
      </c>
      <c r="B67" s="62" t="str">
        <f>IF(V68="need more data","Need more data",IF(V68="","",IF(V68&lt;=$W$1, "No", "Yes")))</f>
        <v>Yes</v>
      </c>
      <c r="C67" s="51" t="str">
        <f t="shared" ref="C67:G67" si="69">IFERROR(IF(MIN(_xlfn.MINIFS($X65:$AD65,$X57:$AD57,C57),_xlfn.MINIFS($X66:$AD66,$X57:$AD57,C57))&lt;5,"-",IF(INDEX($X68:$AD68,1,MATCH(C57,$X57:$AD57,0))&lt;=$W$1, "No", "Yes")),"")</f>
        <v>Yes</v>
      </c>
      <c r="D67" s="52" t="str">
        <f t="shared" si="69"/>
        <v>-</v>
      </c>
      <c r="E67" s="52" t="str">
        <f t="shared" si="69"/>
        <v>Yes</v>
      </c>
      <c r="F67" s="52" t="str">
        <f t="shared" si="69"/>
        <v>Yes</v>
      </c>
      <c r="G67" s="53" t="str">
        <f t="shared" si="69"/>
        <v>Yes</v>
      </c>
      <c r="H67" s="186"/>
      <c r="I67" s="187"/>
      <c r="J67" s="136"/>
      <c r="K67" s="44" t="s">
        <v>44</v>
      </c>
      <c r="L67" s="95">
        <f>IFERROR(L65/$K65,"")</f>
        <v>2.7960526315789474E-2</v>
      </c>
      <c r="M67" s="96">
        <f t="shared" si="67"/>
        <v>4.9342105263157892E-3</v>
      </c>
      <c r="N67" s="96">
        <f t="shared" si="67"/>
        <v>0.53947368421052633</v>
      </c>
      <c r="O67" s="96">
        <f t="shared" si="67"/>
        <v>0.13980263157894737</v>
      </c>
      <c r="P67" s="96">
        <f t="shared" si="67"/>
        <v>0.28782894736842107</v>
      </c>
      <c r="Q67" s="96" t="str">
        <f t="shared" si="67"/>
        <v/>
      </c>
      <c r="R67" s="97" t="str">
        <f t="shared" si="67"/>
        <v/>
      </c>
      <c r="S67" s="98"/>
      <c r="T67" s="26"/>
      <c r="U67" s="89"/>
      <c r="V67" s="21" t="s">
        <v>29</v>
      </c>
      <c r="W67" s="82" t="s">
        <v>39</v>
      </c>
      <c r="X67" s="99">
        <f>IFERROR((L67-L66)/SQRT(L66*(1-L66)/$K65),"")</f>
        <v>-0.23467806716272088</v>
      </c>
      <c r="Y67" s="100">
        <f>IFERROR((M67-M66)/SQRT(M66*(1-M66)/$K65),"")</f>
        <v>-0.49972701159117999</v>
      </c>
      <c r="Z67" s="100">
        <f t="shared" ref="Z67:AD67" si="70">IFERROR((N67-N66)/SQRT(N66*(1-N66)/$K65),"")</f>
        <v>0.13753944978836852</v>
      </c>
      <c r="AA67" s="100">
        <f t="shared" si="70"/>
        <v>0.20739827115972467</v>
      </c>
      <c r="AB67" s="100">
        <f t="shared" si="70"/>
        <v>-0.13163156804229365</v>
      </c>
      <c r="AC67" s="100" t="str">
        <f t="shared" si="70"/>
        <v/>
      </c>
      <c r="AD67" s="101" t="str">
        <f t="shared" si="70"/>
        <v/>
      </c>
    </row>
    <row r="68" spans="1:30" s="140" customFormat="1" ht="28.8" x14ac:dyDescent="0.55000000000000004">
      <c r="A68" s="520" t="str">
        <f>IF(B67="Yes","*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B68" s="521"/>
      <c r="C68" s="521"/>
      <c r="D68" s="521"/>
      <c r="E68" s="521"/>
      <c r="F68" s="521"/>
      <c r="G68" s="521"/>
      <c r="H68" s="521"/>
      <c r="I68" s="522"/>
      <c r="J68" s="200" t="s">
        <v>81</v>
      </c>
      <c r="K68" s="139"/>
      <c r="L68" s="25"/>
      <c r="M68" s="25"/>
      <c r="N68" s="25"/>
      <c r="O68" s="25"/>
      <c r="P68" s="25"/>
      <c r="Q68" s="25"/>
      <c r="R68" s="25"/>
      <c r="S68" s="25"/>
      <c r="T68" s="25"/>
      <c r="U68" s="25"/>
      <c r="V68" s="102">
        <f>IFERROR(CHOOSE(MAX(L56:R56),"need more data",_xlfn.CHISQ.TEST(L64:M65, X65:Y66),_xlfn.CHISQ.TEST(L64:N65, X65:Z66),_xlfn.CHISQ.TEST(L64:O65, X65:AA66),_xlfn.CHISQ.TEST(L64:P65, X65:AB66),_xlfn.CHISQ.TEST(L64:Q65, X65:AC66),_xlfn.CHISQ.TEST(L64:R65, X65:AD66)),"")</f>
        <v>0.99372164436344379</v>
      </c>
      <c r="W68" s="103" t="s">
        <v>40</v>
      </c>
      <c r="X68" s="91">
        <f>IF(ISNUMBER(X67),2*NORMSDIST(-ABS(X67)),"")</f>
        <v>0.81445861224588223</v>
      </c>
      <c r="Y68" s="92">
        <f>IF(ISNUMBER(Y67),2*NORMSDIST(-ABS(Y67)),"")</f>
        <v>0.61726731007531543</v>
      </c>
      <c r="Z68" s="92">
        <f t="shared" ref="Z68:AD68" si="71">IF(ISNUMBER(Z67),2*NORMSDIST(-ABS(Z67)),"")</f>
        <v>0.89060441260053247</v>
      </c>
      <c r="AA68" s="92">
        <f t="shared" si="71"/>
        <v>0.83569883266382261</v>
      </c>
      <c r="AB68" s="92">
        <f t="shared" si="71"/>
        <v>0.89527571508957071</v>
      </c>
      <c r="AC68" s="92" t="str">
        <f t="shared" si="71"/>
        <v/>
      </c>
      <c r="AD68" s="93" t="str">
        <f t="shared" si="71"/>
        <v/>
      </c>
    </row>
    <row r="69" spans="1:30" s="140" customFormat="1" x14ac:dyDescent="0.55000000000000004">
      <c r="A69" s="523" t="str">
        <f>IF(T64=0,"","* This "&amp;A56&amp;" table includes "&amp;IF(T64=1,"is ","are ")&amp;T64&amp;" cell"&amp;IF(T64=1,"","s")&amp;" contributing to expected value which "&amp;IF(T64=1,"is","are")&amp;" too small to include calculations. In this table, cell"&amp;IF(T64=1,": ","s: ")&amp;SUBSTITUTE(T65,"; ","",T64)&amp;".")</f>
        <v>* This DISABILITY CATEGORY table includes is 1 cell contributing to expected value which is too small to include calculations. In this table, cell: D65.</v>
      </c>
      <c r="B69" s="524"/>
      <c r="C69" s="524"/>
      <c r="D69" s="524"/>
      <c r="E69" s="524"/>
      <c r="F69" s="524"/>
      <c r="G69" s="524"/>
      <c r="H69" s="524"/>
      <c r="I69" s="525"/>
      <c r="J69" s="136"/>
      <c r="K69" s="139"/>
      <c r="L69" s="25"/>
      <c r="M69" s="25"/>
      <c r="N69" s="25"/>
      <c r="O69" s="25"/>
      <c r="P69" s="25"/>
      <c r="Q69" s="25"/>
      <c r="R69" s="25"/>
      <c r="S69" s="25"/>
      <c r="T69" s="25"/>
      <c r="U69" s="25"/>
      <c r="V69" s="124"/>
      <c r="W69" s="125"/>
      <c r="X69" s="126"/>
      <c r="Y69" s="126"/>
      <c r="Z69" s="126"/>
      <c r="AA69" s="126"/>
      <c r="AB69" s="126"/>
      <c r="AC69" s="126"/>
      <c r="AD69" s="126"/>
    </row>
    <row r="70" spans="1:30" s="144" customFormat="1" ht="14.7" thickBot="1" x14ac:dyDescent="0.6">
      <c r="A70" s="526" t="str">
        <f>IF(OR(MAX(L56:R56)&lt;=0,MAX(L56:R56)=COUNTA(C57:I57)),"","! Note: Results include data from only "&amp;IF(MAX(L56:R56)=1,"this 1 category: ", "these "&amp;MAX(L56:R56)&amp;" categories: "))&amp;IF(OR(MAX(L56:R56)&lt;=0,MAX(L56:R56)=COUNTA(C57:I57)),"",SUBSTITUTE(L57&amp;"; "&amp;IF(M57="","",M57&amp;"; "&amp;IF(N57="","",N57&amp;"; "&amp;IF(O57="","",O57&amp;"; "&amp;IF(P57="","",P57&amp;"; "&amp;IF(Q57="","",Q57&amp;"; "&amp;IF(R57="","",R57&amp;"; ")))))),"; ","",MAX(L56:R56))&amp;".")</f>
        <v/>
      </c>
      <c r="B70" s="527"/>
      <c r="C70" s="527"/>
      <c r="D70" s="527"/>
      <c r="E70" s="527"/>
      <c r="F70" s="527"/>
      <c r="G70" s="527"/>
      <c r="H70" s="527"/>
      <c r="I70" s="528"/>
      <c r="J70" s="141"/>
      <c r="K70" s="142"/>
      <c r="L70" s="143"/>
      <c r="M70" s="143"/>
      <c r="N70" s="143"/>
      <c r="O70" s="143"/>
      <c r="P70" s="143"/>
      <c r="Q70" s="143"/>
      <c r="R70" s="143"/>
      <c r="S70" s="143"/>
      <c r="T70" s="143"/>
      <c r="U70" s="143"/>
    </row>
    <row r="71" spans="1:30" x14ac:dyDescent="0.55000000000000004">
      <c r="J71" s="138"/>
      <c r="K71"/>
      <c r="L71"/>
      <c r="M71"/>
      <c r="N71"/>
      <c r="O71"/>
      <c r="P71"/>
      <c r="Q71"/>
      <c r="R71"/>
      <c r="S71"/>
      <c r="T71"/>
      <c r="U71"/>
      <c r="V71"/>
      <c r="W71"/>
      <c r="X71"/>
      <c r="Y71"/>
      <c r="Z71"/>
      <c r="AA71"/>
      <c r="AB71"/>
      <c r="AC71"/>
      <c r="AD71"/>
    </row>
    <row r="72" spans="1:30" ht="14.7" thickBot="1" x14ac:dyDescent="0.6">
      <c r="J72" s="138"/>
      <c r="K72"/>
      <c r="L72"/>
      <c r="M72"/>
      <c r="N72"/>
      <c r="O72"/>
      <c r="P72"/>
      <c r="Q72"/>
      <c r="R72"/>
      <c r="S72"/>
      <c r="T72"/>
      <c r="U72"/>
      <c r="V72"/>
      <c r="W72"/>
      <c r="X72"/>
      <c r="Y72"/>
      <c r="Z72"/>
      <c r="AA72"/>
      <c r="AB72"/>
      <c r="AC72"/>
      <c r="AD72"/>
    </row>
    <row r="73" spans="1:30" s="135" customFormat="1" ht="30.6" customHeight="1" x14ac:dyDescent="0.55000000000000004">
      <c r="A73" s="171" t="s">
        <v>18</v>
      </c>
      <c r="B73" s="172"/>
      <c r="C73" s="173">
        <f>IF(SUM(C75:C76)&lt;=0,"",MAX($B73:B73)+1)</f>
        <v>1</v>
      </c>
      <c r="D73" s="173">
        <f>IF(SUM(D75:D76)&lt;=0,"",MAX($B73:C73)+1)</f>
        <v>2</v>
      </c>
      <c r="E73" s="173">
        <f>IF(SUM(E75:E76)&lt;=0,"",MAX($B73:D73)+1)</f>
        <v>3</v>
      </c>
      <c r="F73" s="173" t="str">
        <f>IF(SUM(F75:F76)&lt;=0,"",MAX($B73:E73)+1)</f>
        <v/>
      </c>
      <c r="G73" s="173" t="str">
        <f>IF(SUM(G75:G76)&lt;=0,"",MAX($B73:F73)+1)</f>
        <v/>
      </c>
      <c r="H73" s="173" t="str">
        <f>IF(SUM(H75:H76)&lt;=0,"",MAX($B73:G73)+1)</f>
        <v/>
      </c>
      <c r="I73" s="174" t="str">
        <f>IF(SUM(I75:I76)&lt;=0,"",MAX($B73:H73)+1)</f>
        <v/>
      </c>
      <c r="J73" s="127"/>
      <c r="K73" s="128" t="str">
        <f>A73</f>
        <v>RESPONDENT LANGUAGE</v>
      </c>
      <c r="L73" s="129">
        <f>IF(MIN($C73:$I73)&lt;=0,"",MIN($C73:$I73))</f>
        <v>1</v>
      </c>
      <c r="M73" s="130">
        <f>IFERROR(IF(L73=MAX($C73:$I73),"",L73+1),"")</f>
        <v>2</v>
      </c>
      <c r="N73" s="130">
        <f t="shared" ref="N73:R73" si="72">IFERROR(IF(M73=MAX($C73:$I73),"",M73+1),"")</f>
        <v>3</v>
      </c>
      <c r="O73" s="130" t="str">
        <f t="shared" si="72"/>
        <v/>
      </c>
      <c r="P73" s="130" t="str">
        <f t="shared" si="72"/>
        <v/>
      </c>
      <c r="Q73" s="130" t="str">
        <f t="shared" si="72"/>
        <v/>
      </c>
      <c r="R73" s="131" t="str">
        <f t="shared" si="72"/>
        <v/>
      </c>
      <c r="S73" s="132"/>
      <c r="T73" s="133"/>
      <c r="U73" s="132"/>
      <c r="V73" s="134"/>
      <c r="X73" s="135" t="s">
        <v>46</v>
      </c>
    </row>
    <row r="74" spans="1:30" s="137" customFormat="1" ht="30.6" customHeight="1" thickBot="1" x14ac:dyDescent="0.6">
      <c r="A74" s="175"/>
      <c r="B74" s="65" t="s">
        <v>57</v>
      </c>
      <c r="C74" s="3" t="s">
        <v>19</v>
      </c>
      <c r="D74" s="4" t="s">
        <v>20</v>
      </c>
      <c r="E74" s="5" t="s">
        <v>60</v>
      </c>
      <c r="F74" s="188"/>
      <c r="G74" s="188"/>
      <c r="H74" s="188"/>
      <c r="I74" s="189"/>
      <c r="J74" s="136"/>
      <c r="K74" s="66" t="s">
        <v>6</v>
      </c>
      <c r="L74" s="13" t="str">
        <f>IF(L73="","",INDEX($C74:$I74,1,MATCH(L73,$C73:$I73,0)))</f>
        <v>English</v>
      </c>
      <c r="M74" s="14" t="str">
        <f t="shared" ref="M74:R74" si="73">IF(M73="","",INDEX($C74:$I74,1,MATCH(M73,$C73:$I73,0)))</f>
        <v>Spanish</v>
      </c>
      <c r="N74" s="14" t="str">
        <f t="shared" si="73"/>
        <v>Not English or Spanish</v>
      </c>
      <c r="O74" s="14" t="str">
        <f t="shared" si="73"/>
        <v/>
      </c>
      <c r="P74" s="14" t="str">
        <f t="shared" si="73"/>
        <v/>
      </c>
      <c r="Q74" s="14" t="str">
        <f t="shared" si="73"/>
        <v/>
      </c>
      <c r="R74" s="15" t="str">
        <f t="shared" si="73"/>
        <v/>
      </c>
      <c r="S74" s="12"/>
      <c r="T74" s="27">
        <f>(COUNTIFS(X76:AD76,"&lt;"&amp;5)-COUNTIFS(X76:AD76,"&lt;"&amp;5,X74:AD74,""))+(COUNTIFS(X77:AD77,"&lt;"&amp;5)-COUNTIFS(X77:AD77,"&lt;"&amp;5,X74:AD74,""))</f>
        <v>1</v>
      </c>
      <c r="U74" s="12"/>
      <c r="V74" s="19" t="str">
        <f>A73</f>
        <v>RESPONDENT LANGUAGE</v>
      </c>
      <c r="W74" s="67" t="s">
        <v>6</v>
      </c>
      <c r="X74" s="22" t="str">
        <f>L74</f>
        <v>English</v>
      </c>
      <c r="Y74" s="23" t="str">
        <f t="shared" ref="Y74:AD74" si="74">M74</f>
        <v>Spanish</v>
      </c>
      <c r="Z74" s="23" t="str">
        <f t="shared" si="74"/>
        <v>Not English or Spanish</v>
      </c>
      <c r="AA74" s="23" t="str">
        <f t="shared" si="74"/>
        <v/>
      </c>
      <c r="AB74" s="23" t="str">
        <f t="shared" si="74"/>
        <v/>
      </c>
      <c r="AC74" s="23" t="str">
        <f t="shared" si="74"/>
        <v/>
      </c>
      <c r="AD74" s="20" t="str">
        <f t="shared" si="74"/>
        <v/>
      </c>
    </row>
    <row r="75" spans="1:30" s="138" customFormat="1" ht="30.6" customHeight="1" x14ac:dyDescent="0.55000000000000004">
      <c r="A75" s="104" t="s">
        <v>75</v>
      </c>
      <c r="B75" s="68">
        <f>SUM(C75:I75)</f>
        <v>32951</v>
      </c>
      <c r="C75" s="114">
        <v>1768</v>
      </c>
      <c r="D75" s="115">
        <v>351</v>
      </c>
      <c r="E75" s="148">
        <v>30832</v>
      </c>
      <c r="F75" s="188"/>
      <c r="G75" s="188"/>
      <c r="H75" s="190"/>
      <c r="I75" s="189"/>
      <c r="J75" s="136"/>
      <c r="K75" s="69">
        <f>SUM(L75:R75)</f>
        <v>32951</v>
      </c>
      <c r="L75" s="70">
        <f>IF(L73="","",INDEX($C75:$I75,1,MATCH(L73,$C73:$I73,0)))</f>
        <v>1768</v>
      </c>
      <c r="M75" s="71">
        <f t="shared" ref="M75:R75" si="75">IF(M73="","",INDEX($C75:$I75,1,MATCH(M73,$C73:$I73,0)))</f>
        <v>351</v>
      </c>
      <c r="N75" s="71">
        <f t="shared" si="75"/>
        <v>30832</v>
      </c>
      <c r="O75" s="71" t="str">
        <f t="shared" si="75"/>
        <v/>
      </c>
      <c r="P75" s="71" t="str">
        <f t="shared" si="75"/>
        <v/>
      </c>
      <c r="Q75" s="71" t="str">
        <f t="shared" si="75"/>
        <v/>
      </c>
      <c r="R75" s="72" t="str">
        <f t="shared" si="75"/>
        <v/>
      </c>
      <c r="S75" s="25"/>
      <c r="T75" s="26"/>
      <c r="U75" s="25"/>
      <c r="V75" s="73" t="s">
        <v>36</v>
      </c>
      <c r="W75" s="74">
        <f t="shared" ref="W75:AD75" si="76">SUM(K75:K76)</f>
        <v>33299</v>
      </c>
      <c r="X75" s="75">
        <f t="shared" si="76"/>
        <v>1785</v>
      </c>
      <c r="Y75" s="76">
        <f t="shared" si="76"/>
        <v>354</v>
      </c>
      <c r="Z75" s="76">
        <f t="shared" si="76"/>
        <v>31160</v>
      </c>
      <c r="AA75" s="76">
        <f t="shared" si="76"/>
        <v>0</v>
      </c>
      <c r="AB75" s="76">
        <f t="shared" si="76"/>
        <v>0</v>
      </c>
      <c r="AC75" s="76">
        <f t="shared" si="76"/>
        <v>0</v>
      </c>
      <c r="AD75" s="77">
        <f t="shared" si="76"/>
        <v>0</v>
      </c>
    </row>
    <row r="76" spans="1:30" s="138" customFormat="1" ht="30.6" customHeight="1" thickBot="1" x14ac:dyDescent="0.6">
      <c r="A76" s="105" t="s">
        <v>7</v>
      </c>
      <c r="B76" s="57">
        <f>SUM(C76:I76)</f>
        <v>348</v>
      </c>
      <c r="C76" s="116">
        <v>17</v>
      </c>
      <c r="D76" s="117">
        <v>3</v>
      </c>
      <c r="E76" s="149">
        <v>328</v>
      </c>
      <c r="F76" s="188"/>
      <c r="G76" s="188"/>
      <c r="H76" s="190"/>
      <c r="I76" s="189"/>
      <c r="J76" s="136"/>
      <c r="K76" s="78">
        <f>SUM(L76:R76)</f>
        <v>348</v>
      </c>
      <c r="L76" s="79">
        <f>IF(L73="","",INDEX($C76:$I76,1,MATCH(L73,$C73:$I73,0)))</f>
        <v>17</v>
      </c>
      <c r="M76" s="80">
        <f t="shared" ref="M76:R76" si="77">IF(M73="","",INDEX($C76:$I76,1,MATCH(M73,$C73:$I73,0)))</f>
        <v>3</v>
      </c>
      <c r="N76" s="80">
        <f t="shared" si="77"/>
        <v>328</v>
      </c>
      <c r="O76" s="80" t="str">
        <f t="shared" si="77"/>
        <v/>
      </c>
      <c r="P76" s="80" t="str">
        <f t="shared" si="77"/>
        <v/>
      </c>
      <c r="Q76" s="80" t="str">
        <f t="shared" si="77"/>
        <v/>
      </c>
      <c r="R76" s="81" t="str">
        <f t="shared" si="77"/>
        <v/>
      </c>
      <c r="S76" s="25"/>
      <c r="T76" s="458" t="str">
        <f>IF(AND(X76&lt;5,X74&lt;&gt;""),SUBSTITUTE(ADDRESS(ROWS($1:75),MATCH(X74,$A74:$I74,0)),"$","")&amp;"; ","")&amp;
IF(AND(Y76&lt;5,Y74&lt;&gt;""),SUBSTITUTE(ADDRESS(ROWS($1:75),MATCH(Y74,$A74:$I74,0)),"$","")&amp;"; ","")&amp;
IF(AND(Z76&lt;5,Z74&lt;&gt;""),SUBSTITUTE(ADDRESS(ROWS($1:75),MATCH(Z74,$A74:$I74,0)),"$","")&amp;"; ","")&amp;
IF(AND(AA76&lt;5,AA74&lt;&gt;""),SUBSTITUTE(ADDRESS(ROWS($1:75),MATCH(AA74,$A74:$I74,0)),"$","")&amp;"; ","")&amp;
IF(AND(AB76&lt;5,AB74&lt;&gt;""),SUBSTITUTE(ADDRESS(ROWS($1:75),MATCH(AB74,$A74:$I74,0)),"$","")&amp;"; ","")&amp;
IF(AND(AC76&lt;5,AC74&lt;&gt;""),SUBSTITUTE(ADDRESS(ROWS($1:75),MATCH(AC74,$A74:$I74,0)),"$","")&amp;"; ","")&amp;
IF(AND(AD76&lt;5,AD74&lt;&gt;""),SUBSTITUTE(ADDRESS(ROWS($1:75),MATCH(AD74,$A74:$I74,0)),"$","")&amp;"; ","")&amp;
IF(AND(X77&lt;5,X74&lt;&gt;""),SUBSTITUTE(ADDRESS(ROWS($1:76),MATCH(X74,$A74:$I74,0)),"$","")&amp;"; ","")&amp;
IF(AND(Y77&lt;5,Y74&lt;&gt;""),SUBSTITUTE(ADDRESS(ROWS($1:76),MATCH(Y74,$A74:$I74,0)),"$","")&amp;"; ","")&amp;
IF(AND(Z77&lt;5,Z74&lt;&gt;""),SUBSTITUTE(ADDRESS(ROWS($1:76),MATCH(Z74,$A74:$I74,0)),"$","")&amp;"; ","")&amp;
IF(AND(AA77&lt;5,AA74&lt;&gt;""),SUBSTITUTE(ADDRESS(ROWS($1:76),MATCH(AA74,$A74:$I74,0)),"$","")&amp;"; ","")&amp;
IF(AND(AB77&lt;5,AB74&lt;&gt;""),SUBSTITUTE(ADDRESS(ROWS($1:76),MATCH(AB74,$A74:$I74,0)),"$","")&amp;"; ","")&amp;
IF(AND(AC77&lt;5,AC74&lt;&gt;""),SUBSTITUTE(ADDRESS(ROWS($1:76),MATCH(AC74,$A74:$I74,0)),"$","")&amp;"; ","")&amp;
IF(AND(AD77&lt;5,AD74&lt;&gt;""),SUBSTITUTE(ADDRESS(ROWS($1:76),MATCH(AD74,$A74:$I74,0)),"$","")&amp;"; ","")</f>
        <v xml:space="preserve">D76; </v>
      </c>
      <c r="U76" s="25"/>
      <c r="V76" s="139"/>
      <c r="W76" s="82" t="s">
        <v>37</v>
      </c>
      <c r="X76" s="83">
        <f t="shared" ref="X76:AD76" si="78">IFERROR(X75*$K75/$W75,"")</f>
        <v>1766.3453857473198</v>
      </c>
      <c r="Y76" s="84">
        <f t="shared" si="78"/>
        <v>350.30042944232559</v>
      </c>
      <c r="Z76" s="84">
        <f t="shared" si="78"/>
        <v>30834.354184810356</v>
      </c>
      <c r="AA76" s="84">
        <f t="shared" si="78"/>
        <v>0</v>
      </c>
      <c r="AB76" s="84">
        <f t="shared" si="78"/>
        <v>0</v>
      </c>
      <c r="AC76" s="84">
        <f t="shared" si="78"/>
        <v>0</v>
      </c>
      <c r="AD76" s="85">
        <f t="shared" si="78"/>
        <v>0</v>
      </c>
    </row>
    <row r="77" spans="1:30" s="138" customFormat="1" ht="30.6" customHeight="1" thickBot="1" x14ac:dyDescent="0.6">
      <c r="A77" s="106" t="s">
        <v>76</v>
      </c>
      <c r="B77" s="58">
        <f>IF(OR(B75="",B75&lt;=0),"-",B76/B75)</f>
        <v>1.0561136232587781E-2</v>
      </c>
      <c r="C77" s="108">
        <f t="shared" ref="C77:E77" si="79">IF(OR(C75="",C75&lt;=0),"-",C76/C75)</f>
        <v>9.6153846153846159E-3</v>
      </c>
      <c r="D77" s="109">
        <f t="shared" si="79"/>
        <v>8.5470085470085479E-3</v>
      </c>
      <c r="E77" s="150">
        <f t="shared" si="79"/>
        <v>1.0638297872340425E-2</v>
      </c>
      <c r="F77" s="188"/>
      <c r="G77" s="188"/>
      <c r="H77" s="190"/>
      <c r="I77" s="189"/>
      <c r="J77" s="136"/>
      <c r="K77" s="43" t="s">
        <v>43</v>
      </c>
      <c r="L77" s="86">
        <f>IFERROR(L75/$K75,"")</f>
        <v>5.365542775636551E-2</v>
      </c>
      <c r="M77" s="87">
        <f t="shared" ref="M77:R78" si="80">IFERROR(M75/$K75,"")</f>
        <v>1.0652180510454919E-2</v>
      </c>
      <c r="N77" s="87">
        <f t="shared" si="80"/>
        <v>0.93569239173317953</v>
      </c>
      <c r="O77" s="87" t="str">
        <f t="shared" si="80"/>
        <v/>
      </c>
      <c r="P77" s="87" t="str">
        <f t="shared" si="80"/>
        <v/>
      </c>
      <c r="Q77" s="87" t="str">
        <f t="shared" si="80"/>
        <v/>
      </c>
      <c r="R77" s="88" t="str">
        <f t="shared" si="80"/>
        <v/>
      </c>
      <c r="S77" s="89"/>
      <c r="T77" s="459"/>
      <c r="U77" s="89"/>
      <c r="V77" s="139" t="str">
        <f>IFERROR(CHOOSE(MAX(L73:R73),"need more data","CHISQ.TEST(L21:M22, X22:Y23)","CHISQ.TEST(L21:N22, X22:Z23)","CHISQ.TEST(L21:O22, X22:AA23)","CHISQ.TEST(L21:P22, X22:AB23)","CHISQ.TEST(L21:Q22, X22:AC23)","CHISQ.TEST(L21:R22, X22:AD23)"),"")</f>
        <v>CHISQ.TEST(L21:N22, X22:Z23)</v>
      </c>
      <c r="W77" s="90" t="s">
        <v>38</v>
      </c>
      <c r="X77" s="91">
        <f t="shared" ref="X77:AD77" si="81">IFERROR(X75*$K76/$W75,"")</f>
        <v>18.654614252680261</v>
      </c>
      <c r="Y77" s="92">
        <f t="shared" si="81"/>
        <v>3.6995705576744045</v>
      </c>
      <c r="Z77" s="92">
        <f t="shared" si="81"/>
        <v>325.64581518964536</v>
      </c>
      <c r="AA77" s="92">
        <f t="shared" si="81"/>
        <v>0</v>
      </c>
      <c r="AB77" s="92">
        <f t="shared" si="81"/>
        <v>0</v>
      </c>
      <c r="AC77" s="92">
        <f t="shared" si="81"/>
        <v>0</v>
      </c>
      <c r="AD77" s="93">
        <f t="shared" si="81"/>
        <v>0</v>
      </c>
    </row>
    <row r="78" spans="1:30" s="138" customFormat="1" ht="30.6" customHeight="1" x14ac:dyDescent="0.55000000000000004">
      <c r="A78" s="94" t="s">
        <v>77</v>
      </c>
      <c r="B78" s="62" t="str">
        <f>IF(V79="need more data","Need more data",IF(V79="","",IF(V79&lt;=$W$1, "No", "Yes")))</f>
        <v>Yes</v>
      </c>
      <c r="C78" s="51" t="str">
        <f t="shared" ref="C78:E78" si="82">IFERROR(IF(MIN(_xlfn.MINIFS($X76:$AD76,$X74:$AD74,C74),_xlfn.MINIFS($X77:$AD77,$X74:$AD74,C74))&lt;5,"-",IF(INDEX($X79:$AD79,1,MATCH(C74,$X74:$AD74,0))&lt;=$W$1, "No", "Yes")),"")</f>
        <v>Yes</v>
      </c>
      <c r="D78" s="52" t="str">
        <f t="shared" si="82"/>
        <v>-</v>
      </c>
      <c r="E78" s="53" t="str">
        <f t="shared" si="82"/>
        <v>Yes</v>
      </c>
      <c r="F78" s="188"/>
      <c r="G78" s="188"/>
      <c r="H78" s="190"/>
      <c r="I78" s="189"/>
      <c r="J78" s="136"/>
      <c r="K78" s="44" t="s">
        <v>44</v>
      </c>
      <c r="L78" s="95">
        <f>IFERROR(L76/$K76,"")</f>
        <v>4.8850574712643681E-2</v>
      </c>
      <c r="M78" s="96">
        <f t="shared" si="80"/>
        <v>8.6206896551724137E-3</v>
      </c>
      <c r="N78" s="96">
        <f t="shared" si="80"/>
        <v>0.94252873563218387</v>
      </c>
      <c r="O78" s="96" t="str">
        <f t="shared" si="80"/>
        <v/>
      </c>
      <c r="P78" s="96" t="str">
        <f t="shared" si="80"/>
        <v/>
      </c>
      <c r="Q78" s="96" t="str">
        <f t="shared" si="80"/>
        <v/>
      </c>
      <c r="R78" s="97" t="str">
        <f t="shared" si="80"/>
        <v/>
      </c>
      <c r="S78" s="98"/>
      <c r="T78" s="26"/>
      <c r="U78" s="89"/>
      <c r="V78" s="21" t="s">
        <v>29</v>
      </c>
      <c r="W78" s="82" t="s">
        <v>39</v>
      </c>
      <c r="X78" s="99">
        <f>IFERROR((L78-L77)/SQRT(L77*(1-L77)/$K76),"")</f>
        <v>-0.3977757037230254</v>
      </c>
      <c r="Y78" s="100">
        <f t="shared" ref="Y78:AD78" si="83">IFERROR((M78-M77)/SQRT(M77*(1-M77)/$K76),"")</f>
        <v>-0.36915668257262696</v>
      </c>
      <c r="Z78" s="100">
        <f t="shared" si="83"/>
        <v>0.51989518551935965</v>
      </c>
      <c r="AA78" s="100" t="str">
        <f t="shared" si="83"/>
        <v/>
      </c>
      <c r="AB78" s="100" t="str">
        <f t="shared" si="83"/>
        <v/>
      </c>
      <c r="AC78" s="100" t="str">
        <f t="shared" si="83"/>
        <v/>
      </c>
      <c r="AD78" s="101" t="str">
        <f t="shared" si="83"/>
        <v/>
      </c>
    </row>
    <row r="79" spans="1:30" s="138" customFormat="1" ht="28.8" x14ac:dyDescent="0.55000000000000004">
      <c r="A79" s="529" t="str">
        <f>IF(B78="Yes","*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B79" s="530"/>
      <c r="C79" s="530"/>
      <c r="D79" s="530"/>
      <c r="E79" s="530"/>
      <c r="F79" s="530"/>
      <c r="G79" s="530"/>
      <c r="H79" s="530"/>
      <c r="I79" s="531"/>
      <c r="J79" s="200" t="s">
        <v>81</v>
      </c>
      <c r="K79" s="139"/>
      <c r="L79" s="25"/>
      <c r="M79" s="25"/>
      <c r="N79" s="25"/>
      <c r="O79" s="25"/>
      <c r="P79" s="25"/>
      <c r="Q79" s="25"/>
      <c r="R79" s="25"/>
      <c r="S79" s="25"/>
      <c r="T79" s="25"/>
      <c r="U79" s="25"/>
      <c r="V79" s="102">
        <f>IFERROR(CHOOSE(MAX(L73:R73),"need more data",_xlfn.CHISQ.TEST(L75:M76, X76:Y77),_xlfn.CHISQ.TEST(L75:N76, X76:Z77),_xlfn.CHISQ.TEST(L75:O76, X76:AA77),_xlfn.CHISQ.TEST(L75:P76, X76:AB77),_xlfn.CHISQ.TEST(L75:Q76, X76:AC77),_xlfn.CHISQ.TEST(L75:R76, X76:AD77)),"")</f>
        <v>0.86105619151760993</v>
      </c>
      <c r="W79" s="103" t="s">
        <v>40</v>
      </c>
      <c r="X79" s="91">
        <f>IF(ISNUMBER(X78),2*NORMSDIST(-ABS(X78)),"")</f>
        <v>0.69079552825345136</v>
      </c>
      <c r="Y79" s="92">
        <f t="shared" ref="Y79:AD79" si="84">IF(ISNUMBER(Y78),2*NORMSDIST(-ABS(Y78)),"")</f>
        <v>0.71201094134678478</v>
      </c>
      <c r="Z79" s="92">
        <f t="shared" si="84"/>
        <v>0.60313663120815231</v>
      </c>
      <c r="AA79" s="92" t="str">
        <f t="shared" si="84"/>
        <v/>
      </c>
      <c r="AB79" s="92" t="str">
        <f t="shared" si="84"/>
        <v/>
      </c>
      <c r="AC79" s="92" t="str">
        <f t="shared" si="84"/>
        <v/>
      </c>
      <c r="AD79" s="93" t="str">
        <f t="shared" si="84"/>
        <v/>
      </c>
    </row>
    <row r="80" spans="1:30" s="138" customFormat="1" ht="14.7" thickBot="1" x14ac:dyDescent="0.6">
      <c r="A80" s="517" t="str">
        <f>IF(T74=0,"","* This "&amp;A73&amp;" table includes "&amp;IF(T74=1,"is ","are ")&amp;T74&amp;" cell"&amp;IF(T74=1,"","s")&amp;" contributing to expected value which "&amp;IF(T74=1,"is","are")&amp;" too small to include calculations. In this table, cell"&amp;IF(T74=1,": ","s: ")&amp;SUBSTITUTE(T76,"; ","",T74)&amp;".")</f>
        <v>* This RESPONDENT LANGUAGE table includes is 1 cell contributing to expected value which is too small to include calculations. In this table, cell: D76.</v>
      </c>
      <c r="B80" s="518"/>
      <c r="C80" s="518"/>
      <c r="D80" s="518"/>
      <c r="E80" s="518"/>
      <c r="F80" s="518"/>
      <c r="G80" s="518"/>
      <c r="H80" s="518"/>
      <c r="I80" s="519"/>
      <c r="J80" s="136"/>
      <c r="K80" s="139"/>
      <c r="L80" s="25"/>
      <c r="M80" s="25"/>
      <c r="N80" s="25"/>
      <c r="O80" s="25"/>
      <c r="P80" s="25"/>
      <c r="Q80" s="25"/>
      <c r="R80" s="25"/>
      <c r="S80" s="25"/>
      <c r="T80" s="25"/>
      <c r="U80" s="25"/>
      <c r="V80" s="120"/>
      <c r="W80" s="121"/>
      <c r="X80" s="122"/>
      <c r="Y80" s="123"/>
      <c r="Z80" s="123"/>
      <c r="AA80" s="123"/>
      <c r="AB80" s="123"/>
      <c r="AC80" s="123"/>
      <c r="AD80" s="77"/>
    </row>
    <row r="81" spans="1:30" s="140" customFormat="1" ht="30.6" customHeight="1" thickBot="1" x14ac:dyDescent="0.6">
      <c r="A81" s="104" t="s">
        <v>78</v>
      </c>
      <c r="B81" s="68">
        <f>SUM(C81:I81)</f>
        <v>523</v>
      </c>
      <c r="C81" s="118">
        <v>27</v>
      </c>
      <c r="D81" s="119">
        <v>6</v>
      </c>
      <c r="E81" s="151">
        <v>490</v>
      </c>
      <c r="F81" s="188"/>
      <c r="G81" s="188"/>
      <c r="H81" s="190"/>
      <c r="I81" s="189"/>
      <c r="J81" s="136"/>
      <c r="K81" s="69">
        <f>SUM(L81:R81)</f>
        <v>523</v>
      </c>
      <c r="L81" s="70">
        <f t="shared" ref="L81:R81" si="85">IF(L73="","",INDEX($C81:$I81,1,MATCH(L73,$C73:$I73,0)))</f>
        <v>27</v>
      </c>
      <c r="M81" s="71">
        <f t="shared" si="85"/>
        <v>6</v>
      </c>
      <c r="N81" s="71">
        <f t="shared" si="85"/>
        <v>490</v>
      </c>
      <c r="O81" s="71" t="str">
        <f t="shared" si="85"/>
        <v/>
      </c>
      <c r="P81" s="71" t="str">
        <f t="shared" si="85"/>
        <v/>
      </c>
      <c r="Q81" s="71" t="str">
        <f t="shared" si="85"/>
        <v/>
      </c>
      <c r="R81" s="72" t="str">
        <f t="shared" si="85"/>
        <v/>
      </c>
      <c r="S81" s="25"/>
      <c r="T81" s="27">
        <f>(COUNTIFS(X82:AD82,"&lt;"&amp;5)-COUNTIFS(X82:AD82,"&lt;"&amp;5,X74:AD74,""))+(COUNTIFS(X83:AD83,"&lt;"&amp;5)-COUNTIFS(X83:AD83,"&lt;"&amp;5,X74:AD74,""))</f>
        <v>1</v>
      </c>
      <c r="U81" s="25"/>
      <c r="V81" s="73" t="s">
        <v>36</v>
      </c>
      <c r="W81" s="74">
        <f>SUM(K81:K82)</f>
        <v>871</v>
      </c>
      <c r="X81" s="75">
        <f>SUM(L81:L82)</f>
        <v>44</v>
      </c>
      <c r="Y81" s="76">
        <f>SUM(M81:M82)</f>
        <v>9</v>
      </c>
      <c r="Z81" s="76">
        <f t="shared" ref="Z81:AD81" si="86">SUM(N81:N82)</f>
        <v>818</v>
      </c>
      <c r="AA81" s="76">
        <f t="shared" si="86"/>
        <v>0</v>
      </c>
      <c r="AB81" s="76">
        <f t="shared" si="86"/>
        <v>0</v>
      </c>
      <c r="AC81" s="76">
        <f t="shared" si="86"/>
        <v>0</v>
      </c>
      <c r="AD81" s="77">
        <f t="shared" si="86"/>
        <v>0</v>
      </c>
    </row>
    <row r="82" spans="1:30" s="140" customFormat="1" ht="30.6" customHeight="1" x14ac:dyDescent="0.55000000000000004">
      <c r="A82" s="105" t="s">
        <v>7</v>
      </c>
      <c r="B82" s="57">
        <f>B76</f>
        <v>348</v>
      </c>
      <c r="C82" s="111">
        <f t="shared" ref="C82:E82" si="87">C76</f>
        <v>17</v>
      </c>
      <c r="D82" s="112">
        <f t="shared" si="87"/>
        <v>3</v>
      </c>
      <c r="E82" s="152">
        <f t="shared" si="87"/>
        <v>328</v>
      </c>
      <c r="F82" s="188"/>
      <c r="G82" s="188"/>
      <c r="H82" s="190"/>
      <c r="I82" s="189"/>
      <c r="J82" s="136"/>
      <c r="K82" s="78">
        <f>SUM(L82:R82)</f>
        <v>348</v>
      </c>
      <c r="L82" s="79">
        <f t="shared" ref="L82:R82" si="88">IF(L73="","",INDEX($C82:$I82,1,MATCH(L73,$C73:$I73,0)))</f>
        <v>17</v>
      </c>
      <c r="M82" s="80">
        <f t="shared" si="88"/>
        <v>3</v>
      </c>
      <c r="N82" s="80">
        <f t="shared" si="88"/>
        <v>328</v>
      </c>
      <c r="O82" s="80" t="str">
        <f t="shared" si="88"/>
        <v/>
      </c>
      <c r="P82" s="80" t="str">
        <f t="shared" si="88"/>
        <v/>
      </c>
      <c r="Q82" s="80" t="str">
        <f t="shared" si="88"/>
        <v/>
      </c>
      <c r="R82" s="81" t="str">
        <f t="shared" si="88"/>
        <v/>
      </c>
      <c r="S82" s="25"/>
      <c r="T82" s="458" t="str">
        <f>IF(AND(X82&lt;5,X74&lt;&gt;""),SUBSTITUTE(ADDRESS(ROWS($1:81),MATCH(X74,$A74:$I74,0)),"$","")&amp;"; ","")&amp;
IF(AND(Y82&lt;5,Y74&lt;&gt;""),SUBSTITUTE(ADDRESS(ROWS($1:81),MATCH(Y74,$A74:$I74,0)),"$","")&amp;"; ","")&amp;
IF(AND(Z82&lt;5,Z74&lt;&gt;""),SUBSTITUTE(ADDRESS(ROWS($1:81),MATCH(Z74,$A74:$I74,0)),"$","")&amp;"; ","")&amp;
IF(AND(AA82&lt;5,AA74&lt;&gt;""),SUBSTITUTE(ADDRESS(ROWS($1:81),MATCH(AA74,$A74:$I74,0)),"$","")&amp;"; ","")&amp;
IF(AND(AB82&lt;5,AB74&lt;&gt;""),SUBSTITUTE(ADDRESS(ROWS($1:81),MATCH(AB74,$A74:$I74,0)),"$","")&amp;"; ","")&amp;
IF(AND(AC82&lt;5,AC74&lt;&gt;""),SUBSTITUTE(ADDRESS(ROWS($1:81),MATCH(AC74,$A74:$I74,0)),"$","")&amp;"; ","")&amp;
IF(AND(AD82&lt;5,AD74&lt;&gt;""),SUBSTITUTE(ADDRESS(ROWS($1:81),MATCH(AD74,$A74:$I74,0)),"$","")&amp;"; ","")&amp;
IF(AND(X83&lt;5,X74&lt;&gt;""),SUBSTITUTE(ADDRESS(ROWS($1:82),MATCH(X74,$A74:$I74,0)),"$","")&amp;"; ","")&amp;
IF(AND(Y83&lt;5,Y74&lt;&gt;""),SUBSTITUTE(ADDRESS(ROWS($1:82),MATCH(Y74,$A74:$I74,0)),"$","")&amp;"; ","")&amp;
IF(AND(Z83&lt;5,Z74&lt;&gt;""),SUBSTITUTE(ADDRESS(ROWS($1:82),MATCH(Z74,$A74:$I74,0)),"$","")&amp;"; ","")&amp;
IF(AND(AA83&lt;5,AA74&lt;&gt;""),SUBSTITUTE(ADDRESS(ROWS($1:82),MATCH(AA74,$A74:$I74,0)),"$","")&amp;"; ","")&amp;
IF(AND(AB83&lt;5,AB74&lt;&gt;""),SUBSTITUTE(ADDRESS(ROWS($1:82),MATCH(AB74,$A74:$I74,0)),"$","")&amp;"; ","")&amp;
IF(AND(AC83&lt;5,AC74&lt;&gt;""),SUBSTITUTE(ADDRESS(ROWS($1:82),MATCH(AC74,$A74:$I74,0)),"$","")&amp;"; ","")&amp;
IF(AND(AD83&lt;5,AD74&lt;&gt;""),SUBSTITUTE(ADDRESS(ROWS($1:82),MATCH(AD74,$A74:$I74,0)),"$","")&amp;"; ","")</f>
        <v xml:space="preserve">D82; </v>
      </c>
      <c r="U82" s="25"/>
      <c r="V82" s="139"/>
      <c r="W82" s="82" t="s">
        <v>37</v>
      </c>
      <c r="X82" s="83">
        <f>IFERROR(X81*$K81/$W81,"")</f>
        <v>26.420206659012628</v>
      </c>
      <c r="Y82" s="84">
        <f>IFERROR(Y81*$K81/$W81,"")</f>
        <v>5.4041331802525834</v>
      </c>
      <c r="Z82" s="84">
        <f t="shared" ref="Z82:AD82" si="89">IFERROR(Z81*$K81/$W81,"")</f>
        <v>491.17566016073476</v>
      </c>
      <c r="AA82" s="84">
        <f t="shared" si="89"/>
        <v>0</v>
      </c>
      <c r="AB82" s="84">
        <f t="shared" si="89"/>
        <v>0</v>
      </c>
      <c r="AC82" s="84">
        <f t="shared" si="89"/>
        <v>0</v>
      </c>
      <c r="AD82" s="85">
        <f t="shared" si="89"/>
        <v>0</v>
      </c>
    </row>
    <row r="83" spans="1:30" s="140" customFormat="1" ht="30.6" customHeight="1" thickBot="1" x14ac:dyDescent="0.6">
      <c r="A83" s="106" t="s">
        <v>79</v>
      </c>
      <c r="B83" s="58">
        <f>IF(OR(B81="",B81&lt;=0),"-",B82/B81)</f>
        <v>0.66539196940726575</v>
      </c>
      <c r="C83" s="59">
        <f>IF(OR(C81="",C81&lt;=0),"-",C82/C81)</f>
        <v>0.62962962962962965</v>
      </c>
      <c r="D83" s="60">
        <f t="shared" ref="D83:E83" si="90">IF(OR(D81="",D81&lt;=0),"-",D82/D81)</f>
        <v>0.5</v>
      </c>
      <c r="E83" s="61">
        <f t="shared" si="90"/>
        <v>0.66938775510204085</v>
      </c>
      <c r="F83" s="188"/>
      <c r="G83" s="188"/>
      <c r="H83" s="190"/>
      <c r="I83" s="189"/>
      <c r="J83" s="136"/>
      <c r="K83" s="43" t="s">
        <v>43</v>
      </c>
      <c r="L83" s="86">
        <f>IFERROR(L81/$K81,"")</f>
        <v>5.1625239005736137E-2</v>
      </c>
      <c r="M83" s="87">
        <f t="shared" ref="M83:R84" si="91">IFERROR(M81/$K81,"")</f>
        <v>1.1472275334608031E-2</v>
      </c>
      <c r="N83" s="87">
        <f t="shared" si="91"/>
        <v>0.93690248565965584</v>
      </c>
      <c r="O83" s="87" t="str">
        <f t="shared" si="91"/>
        <v/>
      </c>
      <c r="P83" s="87" t="str">
        <f t="shared" si="91"/>
        <v/>
      </c>
      <c r="Q83" s="87" t="str">
        <f t="shared" si="91"/>
        <v/>
      </c>
      <c r="R83" s="88" t="str">
        <f t="shared" si="91"/>
        <v/>
      </c>
      <c r="S83" s="89"/>
      <c r="T83" s="459"/>
      <c r="U83" s="89"/>
      <c r="V83" s="139" t="str">
        <f>IFERROR(CHOOSE(MAX(#REF!),"need more data","CHISQ.TEST(L21:M22, X22:Y23)","CHISQ.TEST(L21:N22, X22:Z23)","CHISQ.TEST(L21:O22, X22:AA23)","CHISQ.TEST(L21:P22, X22:AB23)","CHISQ.TEST(L21:Q22, X22:AC23)","CHISQ.TEST(L21:R22, X22:AD23)"),"")</f>
        <v/>
      </c>
      <c r="W83" s="90" t="s">
        <v>38</v>
      </c>
      <c r="X83" s="91">
        <f>IFERROR(X81*$K82/$W81,"")</f>
        <v>17.579793340987372</v>
      </c>
      <c r="Y83" s="92">
        <f>IFERROR(Y81*$K82/$W81,"")</f>
        <v>3.5958668197474166</v>
      </c>
      <c r="Z83" s="92">
        <f t="shared" ref="Z83:AD83" si="92">IFERROR(Z81*$K82/$W81,"")</f>
        <v>326.82433983926524</v>
      </c>
      <c r="AA83" s="92">
        <f t="shared" si="92"/>
        <v>0</v>
      </c>
      <c r="AB83" s="92">
        <f t="shared" si="92"/>
        <v>0</v>
      </c>
      <c r="AC83" s="92">
        <f t="shared" si="92"/>
        <v>0</v>
      </c>
      <c r="AD83" s="93">
        <f t="shared" si="92"/>
        <v>0</v>
      </c>
    </row>
    <row r="84" spans="1:30" s="140" customFormat="1" ht="30.6" customHeight="1" x14ac:dyDescent="0.55000000000000004">
      <c r="A84" s="94" t="s">
        <v>80</v>
      </c>
      <c r="B84" s="62" t="str">
        <f>IF(V85="need more data","Need more data",IF(V85="","",IF(V85&lt;=$W$1, "No", "Yes")))</f>
        <v>Yes</v>
      </c>
      <c r="C84" s="51" t="str">
        <f t="shared" ref="C84:E84" si="93">IFERROR(IF(MIN(_xlfn.MINIFS($X82:$AD82,$X74:$AD74,C74),_xlfn.MINIFS($X83:$AD83,$X74:$AD74,C74))&lt;5,"-",IF(INDEX($X85:$AD85,1,MATCH(C74,$X74:$AD74,0))&lt;=$W$1, "No", "Yes")),"")</f>
        <v>Yes</v>
      </c>
      <c r="D84" s="52" t="str">
        <f t="shared" si="93"/>
        <v>-</v>
      </c>
      <c r="E84" s="53" t="str">
        <f t="shared" si="93"/>
        <v>Yes</v>
      </c>
      <c r="F84" s="188"/>
      <c r="G84" s="188"/>
      <c r="H84" s="190"/>
      <c r="I84" s="189"/>
      <c r="J84" s="136"/>
      <c r="K84" s="44" t="s">
        <v>44</v>
      </c>
      <c r="L84" s="95">
        <f>IFERROR(L82/$K82,"")</f>
        <v>4.8850574712643681E-2</v>
      </c>
      <c r="M84" s="96">
        <f t="shared" si="91"/>
        <v>8.6206896551724137E-3</v>
      </c>
      <c r="N84" s="96">
        <f t="shared" si="91"/>
        <v>0.94252873563218387</v>
      </c>
      <c r="O84" s="96" t="str">
        <f t="shared" si="91"/>
        <v/>
      </c>
      <c r="P84" s="96" t="str">
        <f t="shared" si="91"/>
        <v/>
      </c>
      <c r="Q84" s="96" t="str">
        <f t="shared" si="91"/>
        <v/>
      </c>
      <c r="R84" s="97" t="str">
        <f t="shared" si="91"/>
        <v/>
      </c>
      <c r="S84" s="98"/>
      <c r="T84" s="26"/>
      <c r="U84" s="89"/>
      <c r="V84" s="21" t="s">
        <v>29</v>
      </c>
      <c r="W84" s="82" t="s">
        <v>39</v>
      </c>
      <c r="X84" s="99">
        <f>IFERROR((L84-L83)/SQRT(L83*(1-L83)/$K82),"")</f>
        <v>-0.23392629146691662</v>
      </c>
      <c r="Y84" s="100">
        <f>IFERROR((M84-M83)/SQRT(M83*(1-M83)/$K82),"")</f>
        <v>-0.49952455217921038</v>
      </c>
      <c r="Z84" s="100">
        <f t="shared" ref="Z84:AD84" si="94">IFERROR((N84-N83)/SQRT(N83*(1-N83)/$K82),"")</f>
        <v>0.43167343652358414</v>
      </c>
      <c r="AA84" s="100" t="str">
        <f t="shared" si="94"/>
        <v/>
      </c>
      <c r="AB84" s="100" t="str">
        <f t="shared" si="94"/>
        <v/>
      </c>
      <c r="AC84" s="100" t="str">
        <f t="shared" si="94"/>
        <v/>
      </c>
      <c r="AD84" s="101" t="str">
        <f t="shared" si="94"/>
        <v/>
      </c>
    </row>
    <row r="85" spans="1:30" s="140" customFormat="1" ht="28.8" x14ac:dyDescent="0.55000000000000004">
      <c r="A85" s="529" t="str">
        <f>IF(B84="Yes","*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B85" s="530"/>
      <c r="C85" s="530"/>
      <c r="D85" s="530"/>
      <c r="E85" s="530"/>
      <c r="F85" s="530"/>
      <c r="G85" s="530"/>
      <c r="H85" s="530"/>
      <c r="I85" s="531"/>
      <c r="J85" s="200" t="s">
        <v>81</v>
      </c>
      <c r="K85" s="139"/>
      <c r="L85" s="25"/>
      <c r="M85" s="25"/>
      <c r="N85" s="25"/>
      <c r="O85" s="25"/>
      <c r="P85" s="25"/>
      <c r="Q85" s="25"/>
      <c r="R85" s="25"/>
      <c r="S85" s="25"/>
      <c r="T85" s="25"/>
      <c r="U85" s="25"/>
      <c r="V85" s="102">
        <f>IFERROR(CHOOSE(MAX(L73:R73),"need more data",_xlfn.CHISQ.TEST(L81:M82, X82:Y83),_xlfn.CHISQ.TEST(L81:N82, X82:Z83),_xlfn.CHISQ.TEST(L81:O82, X82:AA83),_xlfn.CHISQ.TEST(L81:P82, X82:AB83),_xlfn.CHISQ.TEST(L81:Q82, X82:AC83),_xlfn.CHISQ.TEST(L81:R82, X82:AD83)),"")</f>
        <v>0.90333204984985216</v>
      </c>
      <c r="W85" s="103" t="s">
        <v>40</v>
      </c>
      <c r="X85" s="91">
        <f>IF(ISNUMBER(X84),2*NORMSDIST(-ABS(X84)),"")</f>
        <v>0.81504220177352826</v>
      </c>
      <c r="Y85" s="92">
        <f>IF(ISNUMBER(Y84),2*NORMSDIST(-ABS(Y84)),"")</f>
        <v>0.61740989461957796</v>
      </c>
      <c r="Z85" s="92">
        <f t="shared" ref="Z85:AD85" si="95">IF(ISNUMBER(Z84),2*NORMSDIST(-ABS(Z84)),"")</f>
        <v>0.66597877637988856</v>
      </c>
      <c r="AA85" s="92" t="str">
        <f t="shared" si="95"/>
        <v/>
      </c>
      <c r="AB85" s="92" t="str">
        <f t="shared" si="95"/>
        <v/>
      </c>
      <c r="AC85" s="92" t="str">
        <f t="shared" si="95"/>
        <v/>
      </c>
      <c r="AD85" s="93" t="str">
        <f t="shared" si="95"/>
        <v/>
      </c>
    </row>
    <row r="86" spans="1:30" s="140" customFormat="1" x14ac:dyDescent="0.55000000000000004">
      <c r="A86" s="517" t="str">
        <f>IF(T81=0,"","* This "&amp;A73&amp;" table includes "&amp;IF(T81=1,"is ","are ")&amp;T81&amp;" cell"&amp;IF(T81=1,"","s")&amp;" contributing to expected value which "&amp;IF(T81=1,"is","are")&amp;" too small to include calculations. In this table, cell"&amp;IF(T81=1,": ","s: ")&amp;SUBSTITUTE(T82,"; ","",T81)&amp;".")</f>
        <v>* This RESPONDENT LANGUAGE table includes is 1 cell contributing to expected value which is too small to include calculations. In this table, cell: D82.</v>
      </c>
      <c r="B86" s="518"/>
      <c r="C86" s="518"/>
      <c r="D86" s="518"/>
      <c r="E86" s="518"/>
      <c r="F86" s="518"/>
      <c r="G86" s="518"/>
      <c r="H86" s="518"/>
      <c r="I86" s="519"/>
      <c r="J86" s="136"/>
      <c r="K86" s="139"/>
      <c r="L86" s="25"/>
      <c r="M86" s="25"/>
      <c r="N86" s="25"/>
      <c r="O86" s="25"/>
      <c r="P86" s="25"/>
      <c r="Q86" s="25"/>
      <c r="R86" s="25"/>
      <c r="S86" s="25"/>
      <c r="T86" s="25"/>
      <c r="U86" s="25"/>
      <c r="V86" s="124"/>
      <c r="W86" s="125"/>
      <c r="X86" s="126"/>
      <c r="Y86" s="126"/>
      <c r="Z86" s="126"/>
      <c r="AA86" s="126"/>
      <c r="AB86" s="126"/>
      <c r="AC86" s="126"/>
      <c r="AD86" s="126"/>
    </row>
    <row r="87" spans="1:30" s="144" customFormat="1" ht="14.7" thickBot="1" x14ac:dyDescent="0.6">
      <c r="A87" s="511" t="str">
        <f>IF(OR(MAX(L73:R73)&lt;=0,MAX(L73:R73)=COUNTA(C74:I74)),"","! Note: Results include data from only "&amp;IF(MAX(L73:R73)=1,"this 1 category: ", "these "&amp;MAX(L73:R73)&amp;" categories: "))&amp;IF(OR(MAX(L73:R73)&lt;=0,MAX(L73:R73)=COUNTA(C74:I74)),"",SUBSTITUTE(L74&amp;"; "&amp;IF(M74="","",M74&amp;"; "&amp;IF(N74="","",N74&amp;"; "&amp;IF(O74="","",O74&amp;"; "&amp;IF(P74="","",P74&amp;"; "&amp;IF(Q74="","",Q74&amp;"; "&amp;IF(R74="","",R74&amp;"; ")))))),"; ","",MAX(L73:R73))&amp;".")</f>
        <v/>
      </c>
      <c r="B87" s="512"/>
      <c r="C87" s="512"/>
      <c r="D87" s="512"/>
      <c r="E87" s="512"/>
      <c r="F87" s="512"/>
      <c r="G87" s="512"/>
      <c r="H87" s="512"/>
      <c r="I87" s="513"/>
      <c r="J87" s="141"/>
      <c r="K87" s="142"/>
      <c r="L87" s="143"/>
      <c r="M87" s="143"/>
      <c r="N87" s="143"/>
      <c r="O87" s="143"/>
      <c r="P87" s="143"/>
      <c r="Q87" s="143"/>
      <c r="R87" s="143"/>
      <c r="S87" s="143"/>
      <c r="T87" s="143"/>
      <c r="U87" s="143"/>
    </row>
    <row r="88" spans="1:30" x14ac:dyDescent="0.55000000000000004">
      <c r="J88" s="138"/>
      <c r="K88"/>
      <c r="L88"/>
      <c r="M88"/>
      <c r="N88"/>
      <c r="O88"/>
      <c r="P88"/>
      <c r="Q88"/>
      <c r="R88"/>
      <c r="S88"/>
      <c r="T88"/>
      <c r="U88"/>
      <c r="V88"/>
      <c r="W88"/>
      <c r="X88"/>
      <c r="Y88"/>
      <c r="Z88"/>
      <c r="AA88"/>
      <c r="AB88"/>
      <c r="AC88"/>
      <c r="AD88"/>
    </row>
    <row r="89" spans="1:30" ht="14.7" thickBot="1" x14ac:dyDescent="0.6">
      <c r="J89" s="138"/>
      <c r="K89"/>
      <c r="L89"/>
      <c r="M89"/>
      <c r="N89"/>
      <c r="O89"/>
      <c r="P89"/>
      <c r="Q89"/>
      <c r="R89"/>
      <c r="S89"/>
      <c r="T89"/>
      <c r="U89"/>
      <c r="V89"/>
      <c r="W89"/>
      <c r="X89"/>
      <c r="Y89"/>
      <c r="Z89"/>
      <c r="AA89"/>
      <c r="AB89"/>
      <c r="AC89"/>
      <c r="AD89"/>
    </row>
    <row r="90" spans="1:30" s="135" customFormat="1" ht="30.6" customHeight="1" x14ac:dyDescent="0.55000000000000004">
      <c r="A90" s="176" t="s">
        <v>22</v>
      </c>
      <c r="B90" s="177"/>
      <c r="C90" s="178">
        <f>IF(SUM(C92:C93)&lt;=0,"",MAX($B90:B90)+1)</f>
        <v>1</v>
      </c>
      <c r="D90" s="178">
        <f>IF(SUM(D92:D93)&lt;=0,"",MAX($B90:C90)+1)</f>
        <v>2</v>
      </c>
      <c r="E90" s="178">
        <f>IF(SUM(E92:E93)&lt;=0,"",MAX($B90:D90)+1)</f>
        <v>3</v>
      </c>
      <c r="F90" s="178" t="str">
        <f>IF(SUM(F92:F93)&lt;=0,"",MAX($B90:E90)+1)</f>
        <v/>
      </c>
      <c r="G90" s="178" t="str">
        <f>IF(SUM(G92:G93)&lt;=0,"",MAX($B90:F90)+1)</f>
        <v/>
      </c>
      <c r="H90" s="178" t="str">
        <f>IF(SUM(H92:H93)&lt;=0,"",MAX($B90:G90)+1)</f>
        <v/>
      </c>
      <c r="I90" s="179" t="str">
        <f>IF(SUM(I92:I93)&lt;=0,"",MAX($B90:H90)+1)</f>
        <v/>
      </c>
      <c r="J90" s="127"/>
      <c r="K90" s="128" t="str">
        <f>A90</f>
        <v>POVERTY LEVEL</v>
      </c>
      <c r="L90" s="129">
        <f>IF(MIN($C90:$I90)&lt;=0,"",MIN($C90:$I90))</f>
        <v>1</v>
      </c>
      <c r="M90" s="130">
        <f>IFERROR(IF(L90=MAX($C90:$I90),"",L90+1),"")</f>
        <v>2</v>
      </c>
      <c r="N90" s="130">
        <f t="shared" ref="N90:R90" si="96">IFERROR(IF(M90=MAX($C90:$I90),"",M90+1),"")</f>
        <v>3</v>
      </c>
      <c r="O90" s="130" t="str">
        <f t="shared" si="96"/>
        <v/>
      </c>
      <c r="P90" s="130" t="str">
        <f t="shared" si="96"/>
        <v/>
      </c>
      <c r="Q90" s="130" t="str">
        <f t="shared" si="96"/>
        <v/>
      </c>
      <c r="R90" s="131" t="str">
        <f t="shared" si="96"/>
        <v/>
      </c>
      <c r="S90" s="132"/>
      <c r="T90" s="133"/>
      <c r="U90" s="132"/>
      <c r="V90" s="134"/>
      <c r="X90" s="135" t="s">
        <v>46</v>
      </c>
    </row>
    <row r="91" spans="1:30" s="137" customFormat="1" ht="30.6" customHeight="1" thickBot="1" x14ac:dyDescent="0.6">
      <c r="A91" s="180" t="s">
        <v>22</v>
      </c>
      <c r="B91" s="65" t="s">
        <v>58</v>
      </c>
      <c r="C91" s="3" t="s">
        <v>62</v>
      </c>
      <c r="D91" s="4" t="s">
        <v>21</v>
      </c>
      <c r="E91" s="5" t="s">
        <v>63</v>
      </c>
      <c r="F91" s="191"/>
      <c r="G91" s="191"/>
      <c r="H91" s="191"/>
      <c r="I91" s="192"/>
      <c r="J91" s="136"/>
      <c r="K91" s="66" t="s">
        <v>6</v>
      </c>
      <c r="L91" s="13" t="str">
        <f>IF(L90="","",INDEX($C91:$I91,1,MATCH(L90,$C90:$I90,0)))</f>
        <v>100% or less</v>
      </c>
      <c r="M91" s="14" t="str">
        <f t="shared" ref="M91:R91" si="97">IF(M90="","",INDEX($C91:$I91,1,MATCH(M90,$C90:$I90,0)))</f>
        <v>101-200%</v>
      </c>
      <c r="N91" s="14" t="str">
        <f t="shared" si="97"/>
        <v>200%  or more</v>
      </c>
      <c r="O91" s="14" t="str">
        <f t="shared" si="97"/>
        <v/>
      </c>
      <c r="P91" s="14" t="str">
        <f t="shared" si="97"/>
        <v/>
      </c>
      <c r="Q91" s="14" t="str">
        <f t="shared" si="97"/>
        <v/>
      </c>
      <c r="R91" s="15" t="str">
        <f t="shared" si="97"/>
        <v/>
      </c>
      <c r="S91" s="12"/>
      <c r="T91" s="27">
        <f>(COUNTIFS(X93:AD93,"&lt;"&amp;5)-COUNTIFS(X93:AD93,"&lt;"&amp;5,X91:AD91,""))+(COUNTIFS(X94:AD94,"&lt;"&amp;5)-COUNTIFS(X94:AD94,"&lt;"&amp;5,X91:AD91,""))</f>
        <v>1</v>
      </c>
      <c r="U91" s="12"/>
      <c r="V91" s="19" t="str">
        <f>A90</f>
        <v>POVERTY LEVEL</v>
      </c>
      <c r="W91" s="67" t="s">
        <v>6</v>
      </c>
      <c r="X91" s="22" t="str">
        <f>L91</f>
        <v>100% or less</v>
      </c>
      <c r="Y91" s="23" t="str">
        <f t="shared" ref="Y91:AD91" si="98">M91</f>
        <v>101-200%</v>
      </c>
      <c r="Z91" s="23" t="str">
        <f t="shared" si="98"/>
        <v>200%  or more</v>
      </c>
      <c r="AA91" s="23" t="str">
        <f t="shared" si="98"/>
        <v/>
      </c>
      <c r="AB91" s="23" t="str">
        <f t="shared" si="98"/>
        <v/>
      </c>
      <c r="AC91" s="23" t="str">
        <f t="shared" si="98"/>
        <v/>
      </c>
      <c r="AD91" s="20" t="str">
        <f t="shared" si="98"/>
        <v/>
      </c>
    </row>
    <row r="92" spans="1:30" s="138" customFormat="1" ht="30.6" customHeight="1" x14ac:dyDescent="0.55000000000000004">
      <c r="A92" s="104" t="s">
        <v>75</v>
      </c>
      <c r="B92" s="68">
        <f>SUM(C92:I92)</f>
        <v>32951</v>
      </c>
      <c r="C92" s="114">
        <v>1768</v>
      </c>
      <c r="D92" s="115">
        <v>351</v>
      </c>
      <c r="E92" s="148">
        <v>30832</v>
      </c>
      <c r="F92" s="191"/>
      <c r="G92" s="191"/>
      <c r="H92" s="193"/>
      <c r="I92" s="192"/>
      <c r="J92" s="136"/>
      <c r="K92" s="69">
        <f>SUM(L92:R92)</f>
        <v>32951</v>
      </c>
      <c r="L92" s="70">
        <f>IF(L90="","",INDEX($C92:$I92,1,MATCH(L90,$C90:$I90,0)))</f>
        <v>1768</v>
      </c>
      <c r="M92" s="71">
        <f t="shared" ref="M92:R92" si="99">IF(M90="","",INDEX($C92:$I92,1,MATCH(M90,$C90:$I90,0)))</f>
        <v>351</v>
      </c>
      <c r="N92" s="71">
        <f t="shared" si="99"/>
        <v>30832</v>
      </c>
      <c r="O92" s="71" t="str">
        <f t="shared" si="99"/>
        <v/>
      </c>
      <c r="P92" s="71" t="str">
        <f t="shared" si="99"/>
        <v/>
      </c>
      <c r="Q92" s="71" t="str">
        <f t="shared" si="99"/>
        <v/>
      </c>
      <c r="R92" s="72" t="str">
        <f t="shared" si="99"/>
        <v/>
      </c>
      <c r="S92" s="25"/>
      <c r="T92" s="26"/>
      <c r="U92" s="25"/>
      <c r="V92" s="73" t="s">
        <v>36</v>
      </c>
      <c r="W92" s="74">
        <f t="shared" ref="W92:AD92" si="100">SUM(K92:K93)</f>
        <v>33299</v>
      </c>
      <c r="X92" s="75">
        <f t="shared" si="100"/>
        <v>1785</v>
      </c>
      <c r="Y92" s="76">
        <f t="shared" si="100"/>
        <v>354</v>
      </c>
      <c r="Z92" s="76">
        <f t="shared" si="100"/>
        <v>31160</v>
      </c>
      <c r="AA92" s="76">
        <f t="shared" si="100"/>
        <v>0</v>
      </c>
      <c r="AB92" s="76">
        <f t="shared" si="100"/>
        <v>0</v>
      </c>
      <c r="AC92" s="76">
        <f t="shared" si="100"/>
        <v>0</v>
      </c>
      <c r="AD92" s="77">
        <f t="shared" si="100"/>
        <v>0</v>
      </c>
    </row>
    <row r="93" spans="1:30" s="138" customFormat="1" ht="30.6" customHeight="1" thickBot="1" x14ac:dyDescent="0.6">
      <c r="A93" s="105" t="s">
        <v>7</v>
      </c>
      <c r="B93" s="57">
        <f>SUM(C93:I93)</f>
        <v>348</v>
      </c>
      <c r="C93" s="116">
        <v>17</v>
      </c>
      <c r="D93" s="117">
        <v>3</v>
      </c>
      <c r="E93" s="149">
        <v>328</v>
      </c>
      <c r="F93" s="191"/>
      <c r="G93" s="191"/>
      <c r="H93" s="193"/>
      <c r="I93" s="192"/>
      <c r="J93" s="136"/>
      <c r="K93" s="78">
        <f>SUM(L93:R93)</f>
        <v>348</v>
      </c>
      <c r="L93" s="79">
        <f>IF(L90="","",INDEX($C93:$I93,1,MATCH(L90,$C90:$I90,0)))</f>
        <v>17</v>
      </c>
      <c r="M93" s="80">
        <f t="shared" ref="M93:R93" si="101">IF(M90="","",INDEX($C93:$I93,1,MATCH(M90,$C90:$I90,0)))</f>
        <v>3</v>
      </c>
      <c r="N93" s="80">
        <f t="shared" si="101"/>
        <v>328</v>
      </c>
      <c r="O93" s="80" t="str">
        <f t="shared" si="101"/>
        <v/>
      </c>
      <c r="P93" s="80" t="str">
        <f t="shared" si="101"/>
        <v/>
      </c>
      <c r="Q93" s="80" t="str">
        <f t="shared" si="101"/>
        <v/>
      </c>
      <c r="R93" s="81" t="str">
        <f t="shared" si="101"/>
        <v/>
      </c>
      <c r="S93" s="25"/>
      <c r="T93" s="458" t="str">
        <f>IF(AND(X93&lt;5,X91&lt;&gt;""),SUBSTITUTE(ADDRESS(ROWS($1:92),MATCH(X91,$A91:$I91,0)),"$","")&amp;"; ","")&amp;
IF(AND(Y93&lt;5,Y91&lt;&gt;""),SUBSTITUTE(ADDRESS(ROWS($1:92),MATCH(Y91,$A91:$I91,0)),"$","")&amp;"; ","")&amp;
IF(AND(Z93&lt;5,Z91&lt;&gt;""),SUBSTITUTE(ADDRESS(ROWS($1:92),MATCH(Z91,$A91:$I91,0)),"$","")&amp;"; ","")&amp;
IF(AND(AA93&lt;5,AA91&lt;&gt;""),SUBSTITUTE(ADDRESS(ROWS($1:92),MATCH(AA91,$A91:$I91,0)),"$","")&amp;"; ","")&amp;
IF(AND(AB93&lt;5,AB91&lt;&gt;""),SUBSTITUTE(ADDRESS(ROWS($1:92),MATCH(AB91,$A91:$I91,0)),"$","")&amp;"; ","")&amp;
IF(AND(AC93&lt;5,AC91&lt;&gt;""),SUBSTITUTE(ADDRESS(ROWS($1:92),MATCH(AC91,$A91:$I91,0)),"$","")&amp;"; ","")&amp;
IF(AND(AD93&lt;5,AD91&lt;&gt;""),SUBSTITUTE(ADDRESS(ROWS($1:92),MATCH(AD91,$A91:$I91,0)),"$","")&amp;"; ","")&amp;
IF(AND(X94&lt;5,X91&lt;&gt;""),SUBSTITUTE(ADDRESS(ROWS($1:93),MATCH(X91,$A91:$I91,0)),"$","")&amp;"; ","")&amp;
IF(AND(Y94&lt;5,Y91&lt;&gt;""),SUBSTITUTE(ADDRESS(ROWS($1:93),MATCH(Y91,$A91:$I91,0)),"$","")&amp;"; ","")&amp;
IF(AND(Z94&lt;5,Z91&lt;&gt;""),SUBSTITUTE(ADDRESS(ROWS($1:93),MATCH(Z91,$A91:$I91,0)),"$","")&amp;"; ","")&amp;
IF(AND(AA94&lt;5,AA91&lt;&gt;""),SUBSTITUTE(ADDRESS(ROWS($1:93),MATCH(AA91,$A91:$I91,0)),"$","")&amp;"; ","")&amp;
IF(AND(AB94&lt;5,AB91&lt;&gt;""),SUBSTITUTE(ADDRESS(ROWS($1:93),MATCH(AB91,$A91:$I91,0)),"$","")&amp;"; ","")&amp;
IF(AND(AC94&lt;5,AC91&lt;&gt;""),SUBSTITUTE(ADDRESS(ROWS($1:93),MATCH(AC91,$A91:$I91,0)),"$","")&amp;"; ","")&amp;
IF(AND(AD94&lt;5,AD91&lt;&gt;""),SUBSTITUTE(ADDRESS(ROWS($1:93),MATCH(AD91,$A91:$I91,0)),"$","")&amp;"; ","")</f>
        <v xml:space="preserve">D93; </v>
      </c>
      <c r="U93" s="25"/>
      <c r="V93" s="139"/>
      <c r="W93" s="82" t="s">
        <v>37</v>
      </c>
      <c r="X93" s="83">
        <f t="shared" ref="X93:AD93" si="102">IFERROR(X92*$K92/$W92,"")</f>
        <v>1766.3453857473198</v>
      </c>
      <c r="Y93" s="84">
        <f t="shared" si="102"/>
        <v>350.30042944232559</v>
      </c>
      <c r="Z93" s="84">
        <f t="shared" si="102"/>
        <v>30834.354184810356</v>
      </c>
      <c r="AA93" s="84">
        <f t="shared" si="102"/>
        <v>0</v>
      </c>
      <c r="AB93" s="84">
        <f t="shared" si="102"/>
        <v>0</v>
      </c>
      <c r="AC93" s="84">
        <f t="shared" si="102"/>
        <v>0</v>
      </c>
      <c r="AD93" s="85">
        <f t="shared" si="102"/>
        <v>0</v>
      </c>
    </row>
    <row r="94" spans="1:30" s="138" customFormat="1" ht="30.6" customHeight="1" thickBot="1" x14ac:dyDescent="0.6">
      <c r="A94" s="106" t="s">
        <v>76</v>
      </c>
      <c r="B94" s="58">
        <f>IF(OR(B92="",B92&lt;=0),"-",B93/B92)</f>
        <v>1.0561136232587781E-2</v>
      </c>
      <c r="C94" s="108">
        <f t="shared" ref="C94:E94" si="103">IF(OR(C92="",C92&lt;=0),"-",C93/C92)</f>
        <v>9.6153846153846159E-3</v>
      </c>
      <c r="D94" s="109">
        <f t="shared" si="103"/>
        <v>8.5470085470085479E-3</v>
      </c>
      <c r="E94" s="150">
        <f t="shared" si="103"/>
        <v>1.0638297872340425E-2</v>
      </c>
      <c r="F94" s="191"/>
      <c r="G94" s="191"/>
      <c r="H94" s="193"/>
      <c r="I94" s="192"/>
      <c r="J94" s="136"/>
      <c r="K94" s="43" t="s">
        <v>43</v>
      </c>
      <c r="L94" s="86">
        <f>IFERROR(L92/$K92,"")</f>
        <v>5.365542775636551E-2</v>
      </c>
      <c r="M94" s="87">
        <f t="shared" ref="M94:R95" si="104">IFERROR(M92/$K92,"")</f>
        <v>1.0652180510454919E-2</v>
      </c>
      <c r="N94" s="87">
        <f t="shared" si="104"/>
        <v>0.93569239173317953</v>
      </c>
      <c r="O94" s="87" t="str">
        <f t="shared" si="104"/>
        <v/>
      </c>
      <c r="P94" s="87" t="str">
        <f t="shared" si="104"/>
        <v/>
      </c>
      <c r="Q94" s="87" t="str">
        <f t="shared" si="104"/>
        <v/>
      </c>
      <c r="R94" s="88" t="str">
        <f t="shared" si="104"/>
        <v/>
      </c>
      <c r="S94" s="89"/>
      <c r="T94" s="459"/>
      <c r="U94" s="89"/>
      <c r="V94" s="139" t="str">
        <f>IFERROR(CHOOSE(MAX(L90:R90),"need more data","CHISQ.TEST(L21:M22, X22:Y23)","CHISQ.TEST(L21:N22, X22:Z23)","CHISQ.TEST(L21:O22, X22:AA23)","CHISQ.TEST(L21:P22, X22:AB23)","CHISQ.TEST(L21:Q22, X22:AC23)","CHISQ.TEST(L21:R22, X22:AD23)"),"")</f>
        <v>CHISQ.TEST(L21:N22, X22:Z23)</v>
      </c>
      <c r="W94" s="90" t="s">
        <v>38</v>
      </c>
      <c r="X94" s="91">
        <f t="shared" ref="X94:AD94" si="105">IFERROR(X92*$K93/$W92,"")</f>
        <v>18.654614252680261</v>
      </c>
      <c r="Y94" s="92">
        <f t="shared" si="105"/>
        <v>3.6995705576744045</v>
      </c>
      <c r="Z94" s="92">
        <f t="shared" si="105"/>
        <v>325.64581518964536</v>
      </c>
      <c r="AA94" s="92">
        <f t="shared" si="105"/>
        <v>0</v>
      </c>
      <c r="AB94" s="92">
        <f t="shared" si="105"/>
        <v>0</v>
      </c>
      <c r="AC94" s="92">
        <f t="shared" si="105"/>
        <v>0</v>
      </c>
      <c r="AD94" s="93">
        <f t="shared" si="105"/>
        <v>0</v>
      </c>
    </row>
    <row r="95" spans="1:30" s="138" customFormat="1" ht="30.6" customHeight="1" x14ac:dyDescent="0.55000000000000004">
      <c r="A95" s="94" t="s">
        <v>77</v>
      </c>
      <c r="B95" s="62" t="str">
        <f>IF(V96="need more data","Need more data",IF(V96="","",IF(V96&lt;=$W$1, "No", "Yes")))</f>
        <v>Yes</v>
      </c>
      <c r="C95" s="51" t="str">
        <f t="shared" ref="C95:E95" si="106">IFERROR(IF(MIN(_xlfn.MINIFS($X93:$AD93,$X91:$AD91,C91),_xlfn.MINIFS($X94:$AD94,$X91:$AD91,C91))&lt;5,"-",IF(INDEX($X96:$AD96,1,MATCH(C91,$X91:$AD91,0))&lt;=$W$1, "No", "Yes")),"")</f>
        <v>Yes</v>
      </c>
      <c r="D95" s="52" t="str">
        <f t="shared" si="106"/>
        <v>-</v>
      </c>
      <c r="E95" s="53" t="str">
        <f t="shared" si="106"/>
        <v>Yes</v>
      </c>
      <c r="F95" s="191"/>
      <c r="G95" s="191"/>
      <c r="H95" s="193"/>
      <c r="I95" s="192"/>
      <c r="J95" s="136"/>
      <c r="K95" s="44" t="s">
        <v>44</v>
      </c>
      <c r="L95" s="95">
        <f>IFERROR(L93/$K93,"")</f>
        <v>4.8850574712643681E-2</v>
      </c>
      <c r="M95" s="96">
        <f t="shared" si="104"/>
        <v>8.6206896551724137E-3</v>
      </c>
      <c r="N95" s="96">
        <f t="shared" si="104"/>
        <v>0.94252873563218387</v>
      </c>
      <c r="O95" s="96" t="str">
        <f t="shared" si="104"/>
        <v/>
      </c>
      <c r="P95" s="96" t="str">
        <f t="shared" si="104"/>
        <v/>
      </c>
      <c r="Q95" s="96" t="str">
        <f t="shared" si="104"/>
        <v/>
      </c>
      <c r="R95" s="97" t="str">
        <f t="shared" si="104"/>
        <v/>
      </c>
      <c r="S95" s="98"/>
      <c r="T95" s="26"/>
      <c r="U95" s="89"/>
      <c r="V95" s="21" t="s">
        <v>29</v>
      </c>
      <c r="W95" s="82" t="s">
        <v>39</v>
      </c>
      <c r="X95" s="99">
        <f>IFERROR((L95-L94)/SQRT(L94*(1-L94)/$K93),"")</f>
        <v>-0.3977757037230254</v>
      </c>
      <c r="Y95" s="100">
        <f t="shared" ref="Y95:AD95" si="107">IFERROR((M95-M94)/SQRT(M94*(1-M94)/$K93),"")</f>
        <v>-0.36915668257262696</v>
      </c>
      <c r="Z95" s="100">
        <f t="shared" si="107"/>
        <v>0.51989518551935965</v>
      </c>
      <c r="AA95" s="100" t="str">
        <f t="shared" si="107"/>
        <v/>
      </c>
      <c r="AB95" s="100" t="str">
        <f t="shared" si="107"/>
        <v/>
      </c>
      <c r="AC95" s="100" t="str">
        <f t="shared" si="107"/>
        <v/>
      </c>
      <c r="AD95" s="101" t="str">
        <f t="shared" si="107"/>
        <v/>
      </c>
    </row>
    <row r="96" spans="1:30" s="138" customFormat="1" ht="28.8" x14ac:dyDescent="0.55000000000000004">
      <c r="A96" s="514" t="str">
        <f>IF(B95="Yes","*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B96" s="515"/>
      <c r="C96" s="515"/>
      <c r="D96" s="515"/>
      <c r="E96" s="515"/>
      <c r="F96" s="515"/>
      <c r="G96" s="515"/>
      <c r="H96" s="515"/>
      <c r="I96" s="516"/>
      <c r="J96" s="200" t="s">
        <v>81</v>
      </c>
      <c r="K96" s="139"/>
      <c r="L96" s="25"/>
      <c r="M96" s="25"/>
      <c r="N96" s="25"/>
      <c r="O96" s="25"/>
      <c r="P96" s="25"/>
      <c r="Q96" s="25"/>
      <c r="R96" s="25"/>
      <c r="S96" s="25"/>
      <c r="T96" s="25"/>
      <c r="U96" s="25"/>
      <c r="V96" s="102">
        <f>IFERROR(CHOOSE(MAX(L90:R90),"need more data",_xlfn.CHISQ.TEST(L92:M93, X93:Y94),_xlfn.CHISQ.TEST(L92:N93, X93:Z94),_xlfn.CHISQ.TEST(L92:O93, X93:AA94),_xlfn.CHISQ.TEST(L92:P93, X93:AB94),_xlfn.CHISQ.TEST(L92:Q93, X93:AC94),_xlfn.CHISQ.TEST(L92:R93, X93:AD94)),"")</f>
        <v>0.86105619151760993</v>
      </c>
      <c r="W96" s="103" t="s">
        <v>40</v>
      </c>
      <c r="X96" s="91">
        <f>IF(ISNUMBER(X95),2*NORMSDIST(-ABS(X95)),"")</f>
        <v>0.69079552825345136</v>
      </c>
      <c r="Y96" s="92">
        <f t="shared" ref="Y96:AD96" si="108">IF(ISNUMBER(Y95),2*NORMSDIST(-ABS(Y95)),"")</f>
        <v>0.71201094134678478</v>
      </c>
      <c r="Z96" s="92">
        <f t="shared" si="108"/>
        <v>0.60313663120815231</v>
      </c>
      <c r="AA96" s="92" t="str">
        <f t="shared" si="108"/>
        <v/>
      </c>
      <c r="AB96" s="92" t="str">
        <f t="shared" si="108"/>
        <v/>
      </c>
      <c r="AC96" s="92" t="str">
        <f t="shared" si="108"/>
        <v/>
      </c>
      <c r="AD96" s="93" t="str">
        <f t="shared" si="108"/>
        <v/>
      </c>
    </row>
    <row r="97" spans="1:30" s="138" customFormat="1" ht="14.7" thickBot="1" x14ac:dyDescent="0.6">
      <c r="A97" s="505" t="str">
        <f>IF(T91=0,"","* This "&amp;A90&amp;" table includes "&amp;IF(T91=1,"is ","are ")&amp;T91&amp;" cell"&amp;IF(T91=1,"","s")&amp;" contributing to expected value which "&amp;IF(T91=1,"is","are")&amp;" too small to include calculations. In this table, cell"&amp;IF(T91=1,": ","s: ")&amp;SUBSTITUTE(T93,"; ","",T91)&amp;".")</f>
        <v>* This POVERTY LEVEL table includes is 1 cell contributing to expected value which is too small to include calculations. In this table, cell: D93.</v>
      </c>
      <c r="B97" s="506"/>
      <c r="C97" s="506"/>
      <c r="D97" s="506"/>
      <c r="E97" s="506"/>
      <c r="F97" s="506"/>
      <c r="G97" s="506"/>
      <c r="H97" s="506"/>
      <c r="I97" s="507"/>
      <c r="J97" s="136"/>
      <c r="K97" s="139"/>
      <c r="L97" s="25"/>
      <c r="M97" s="25"/>
      <c r="N97" s="25"/>
      <c r="O97" s="25"/>
      <c r="P97" s="25"/>
      <c r="Q97" s="25"/>
      <c r="R97" s="25"/>
      <c r="S97" s="25"/>
      <c r="T97" s="25"/>
      <c r="U97" s="25"/>
      <c r="V97" s="120"/>
      <c r="W97" s="121"/>
      <c r="X97" s="122"/>
      <c r="Y97" s="123"/>
      <c r="Z97" s="123"/>
      <c r="AA97" s="123"/>
      <c r="AB97" s="123"/>
      <c r="AC97" s="123"/>
      <c r="AD97" s="77"/>
    </row>
    <row r="98" spans="1:30" s="140" customFormat="1" ht="30.6" customHeight="1" thickBot="1" x14ac:dyDescent="0.6">
      <c r="A98" s="104" t="s">
        <v>78</v>
      </c>
      <c r="B98" s="68">
        <f>SUM(C98:I98)</f>
        <v>523</v>
      </c>
      <c r="C98" s="118">
        <v>27</v>
      </c>
      <c r="D98" s="119">
        <v>6</v>
      </c>
      <c r="E98" s="151">
        <v>490</v>
      </c>
      <c r="F98" s="191"/>
      <c r="G98" s="191"/>
      <c r="H98" s="193"/>
      <c r="I98" s="192"/>
      <c r="J98" s="136"/>
      <c r="K98" s="69">
        <f>SUM(L98:R98)</f>
        <v>523</v>
      </c>
      <c r="L98" s="70">
        <f t="shared" ref="L98:R98" si="109">IF(L90="","",INDEX($C98:$I98,1,MATCH(L90,$C90:$I90,0)))</f>
        <v>27</v>
      </c>
      <c r="M98" s="71">
        <f t="shared" si="109"/>
        <v>6</v>
      </c>
      <c r="N98" s="71">
        <f t="shared" si="109"/>
        <v>490</v>
      </c>
      <c r="O98" s="71" t="str">
        <f t="shared" si="109"/>
        <v/>
      </c>
      <c r="P98" s="71" t="str">
        <f t="shared" si="109"/>
        <v/>
      </c>
      <c r="Q98" s="71" t="str">
        <f t="shared" si="109"/>
        <v/>
      </c>
      <c r="R98" s="72" t="str">
        <f t="shared" si="109"/>
        <v/>
      </c>
      <c r="S98" s="25"/>
      <c r="T98" s="27">
        <f>(COUNTIFS(X99:AD99,"&lt;"&amp;5)-COUNTIFS(X99:AD99,"&lt;"&amp;5,X91:AD91,""))+(COUNTIFS(X100:AD100,"&lt;"&amp;5)-COUNTIFS(X100:AD100,"&lt;"&amp;5,X91:AD91,""))</f>
        <v>1</v>
      </c>
      <c r="U98" s="25"/>
      <c r="V98" s="73" t="s">
        <v>36</v>
      </c>
      <c r="W98" s="74">
        <f>SUM(K98:K99)</f>
        <v>871</v>
      </c>
      <c r="X98" s="75">
        <f>SUM(L98:L99)</f>
        <v>44</v>
      </c>
      <c r="Y98" s="76">
        <f>SUM(M98:M99)</f>
        <v>9</v>
      </c>
      <c r="Z98" s="76">
        <f t="shared" ref="Z98:AD98" si="110">SUM(N98:N99)</f>
        <v>818</v>
      </c>
      <c r="AA98" s="76">
        <f t="shared" si="110"/>
        <v>0</v>
      </c>
      <c r="AB98" s="76">
        <f t="shared" si="110"/>
        <v>0</v>
      </c>
      <c r="AC98" s="76">
        <f t="shared" si="110"/>
        <v>0</v>
      </c>
      <c r="AD98" s="77">
        <f t="shared" si="110"/>
        <v>0</v>
      </c>
    </row>
    <row r="99" spans="1:30" s="140" customFormat="1" ht="30.6" customHeight="1" x14ac:dyDescent="0.55000000000000004">
      <c r="A99" s="105" t="s">
        <v>7</v>
      </c>
      <c r="B99" s="57">
        <f>B93</f>
        <v>348</v>
      </c>
      <c r="C99" s="111">
        <f t="shared" ref="C99:E99" si="111">C93</f>
        <v>17</v>
      </c>
      <c r="D99" s="112">
        <f t="shared" si="111"/>
        <v>3</v>
      </c>
      <c r="E99" s="152">
        <f t="shared" si="111"/>
        <v>328</v>
      </c>
      <c r="F99" s="191"/>
      <c r="G99" s="191"/>
      <c r="H99" s="193"/>
      <c r="I99" s="192"/>
      <c r="J99" s="136"/>
      <c r="K99" s="78">
        <f>SUM(L99:R99)</f>
        <v>348</v>
      </c>
      <c r="L99" s="79">
        <f t="shared" ref="L99:R99" si="112">IF(L90="","",INDEX($C99:$I99,1,MATCH(L90,$C90:$I90,0)))</f>
        <v>17</v>
      </c>
      <c r="M99" s="80">
        <f t="shared" si="112"/>
        <v>3</v>
      </c>
      <c r="N99" s="80">
        <f t="shared" si="112"/>
        <v>328</v>
      </c>
      <c r="O99" s="80" t="str">
        <f t="shared" si="112"/>
        <v/>
      </c>
      <c r="P99" s="80" t="str">
        <f t="shared" si="112"/>
        <v/>
      </c>
      <c r="Q99" s="80" t="str">
        <f t="shared" si="112"/>
        <v/>
      </c>
      <c r="R99" s="81" t="str">
        <f t="shared" si="112"/>
        <v/>
      </c>
      <c r="S99" s="25"/>
      <c r="T99" s="458" t="str">
        <f>IF(AND(X99&lt;5,X91&lt;&gt;""),SUBSTITUTE(ADDRESS(ROWS($1:98),MATCH(X91,$A91:$I91,0)),"$","")&amp;"; ","")&amp;
IF(AND(Y99&lt;5,Y91&lt;&gt;""),SUBSTITUTE(ADDRESS(ROWS($1:98),MATCH(Y91,$A91:$I91,0)),"$","")&amp;"; ","")&amp;
IF(AND(Z99&lt;5,Z91&lt;&gt;""),SUBSTITUTE(ADDRESS(ROWS($1:98),MATCH(Z91,$A91:$I91,0)),"$","")&amp;"; ","")&amp;
IF(AND(AA99&lt;5,AA91&lt;&gt;""),SUBSTITUTE(ADDRESS(ROWS($1:98),MATCH(AA91,$A91:$I91,0)),"$","")&amp;"; ","")&amp;
IF(AND(AB99&lt;5,AB91&lt;&gt;""),SUBSTITUTE(ADDRESS(ROWS($1:98),MATCH(AB91,$A91:$I91,0)),"$","")&amp;"; ","")&amp;
IF(AND(AC99&lt;5,AC91&lt;&gt;""),SUBSTITUTE(ADDRESS(ROWS($1:98),MATCH(AC91,$A91:$I91,0)),"$","")&amp;"; ","")&amp;
IF(AND(AD99&lt;5,AD91&lt;&gt;""),SUBSTITUTE(ADDRESS(ROWS($1:98),MATCH(AD91,$A91:$I91,0)),"$","")&amp;"; ","")&amp;
IF(AND(X100&lt;5,X91&lt;&gt;""),SUBSTITUTE(ADDRESS(ROWS($1:99),MATCH(X91,$A91:$I91,0)),"$","")&amp;"; ","")&amp;
IF(AND(Y100&lt;5,Y91&lt;&gt;""),SUBSTITUTE(ADDRESS(ROWS($1:99),MATCH(Y91,$A91:$I91,0)),"$","")&amp;"; ","")&amp;
IF(AND(Z100&lt;5,Z91&lt;&gt;""),SUBSTITUTE(ADDRESS(ROWS($1:99),MATCH(Z91,$A91:$I91,0)),"$","")&amp;"; ","")&amp;
IF(AND(AA100&lt;5,AA91&lt;&gt;""),SUBSTITUTE(ADDRESS(ROWS($1:99),MATCH(AA91,$A91:$I91,0)),"$","")&amp;"; ","")&amp;
IF(AND(AB100&lt;5,AB91&lt;&gt;""),SUBSTITUTE(ADDRESS(ROWS($1:99),MATCH(AB91,$A91:$I91,0)),"$","")&amp;"; ","")&amp;
IF(AND(AC100&lt;5,AC91&lt;&gt;""),SUBSTITUTE(ADDRESS(ROWS($1:99),MATCH(AC91,$A91:$I91,0)),"$","")&amp;"; ","")&amp;
IF(AND(AD100&lt;5,AD91&lt;&gt;""),SUBSTITUTE(ADDRESS(ROWS($1:99),MATCH(AD91,$A91:$I91,0)),"$","")&amp;"; ","")</f>
        <v xml:space="preserve">D99; </v>
      </c>
      <c r="U99" s="25"/>
      <c r="V99" s="139"/>
      <c r="W99" s="82" t="s">
        <v>37</v>
      </c>
      <c r="X99" s="83">
        <f>IFERROR(X98*$K98/$W98,"")</f>
        <v>26.420206659012628</v>
      </c>
      <c r="Y99" s="84">
        <f>IFERROR(Y98*$K98/$W98,"")</f>
        <v>5.4041331802525834</v>
      </c>
      <c r="Z99" s="84">
        <f t="shared" ref="Z99:AD99" si="113">IFERROR(Z98*$K98/$W98,"")</f>
        <v>491.17566016073476</v>
      </c>
      <c r="AA99" s="84">
        <f t="shared" si="113"/>
        <v>0</v>
      </c>
      <c r="AB99" s="84">
        <f t="shared" si="113"/>
        <v>0</v>
      </c>
      <c r="AC99" s="84">
        <f t="shared" si="113"/>
        <v>0</v>
      </c>
      <c r="AD99" s="85">
        <f t="shared" si="113"/>
        <v>0</v>
      </c>
    </row>
    <row r="100" spans="1:30" s="140" customFormat="1" ht="30.6" customHeight="1" thickBot="1" x14ac:dyDescent="0.6">
      <c r="A100" s="106" t="s">
        <v>79</v>
      </c>
      <c r="B100" s="58">
        <f>IF(OR(B98="",B98&lt;=0),"-",B99/B98)</f>
        <v>0.66539196940726575</v>
      </c>
      <c r="C100" s="59">
        <f>IF(OR(C98="",C98&lt;=0),"-",C99/C98)</f>
        <v>0.62962962962962965</v>
      </c>
      <c r="D100" s="60">
        <f t="shared" ref="D100:E100" si="114">IF(OR(D98="",D98&lt;=0),"-",D99/D98)</f>
        <v>0.5</v>
      </c>
      <c r="E100" s="61">
        <f t="shared" si="114"/>
        <v>0.66938775510204085</v>
      </c>
      <c r="F100" s="191"/>
      <c r="G100" s="191"/>
      <c r="H100" s="193"/>
      <c r="I100" s="192"/>
      <c r="J100" s="136"/>
      <c r="K100" s="43" t="s">
        <v>43</v>
      </c>
      <c r="L100" s="86">
        <f>IFERROR(L98/$K98,"")</f>
        <v>5.1625239005736137E-2</v>
      </c>
      <c r="M100" s="87">
        <f t="shared" ref="M100:R101" si="115">IFERROR(M98/$K98,"")</f>
        <v>1.1472275334608031E-2</v>
      </c>
      <c r="N100" s="87">
        <f t="shared" si="115"/>
        <v>0.93690248565965584</v>
      </c>
      <c r="O100" s="87" t="str">
        <f t="shared" si="115"/>
        <v/>
      </c>
      <c r="P100" s="87" t="str">
        <f t="shared" si="115"/>
        <v/>
      </c>
      <c r="Q100" s="87" t="str">
        <f t="shared" si="115"/>
        <v/>
      </c>
      <c r="R100" s="88" t="str">
        <f t="shared" si="115"/>
        <v/>
      </c>
      <c r="S100" s="89"/>
      <c r="T100" s="459"/>
      <c r="U100" s="89"/>
      <c r="V100" s="139" t="str">
        <f>IFERROR(CHOOSE(MAX(#REF!),"need more data","CHISQ.TEST(L21:M22, X22:Y23)","CHISQ.TEST(L21:N22, X22:Z23)","CHISQ.TEST(L21:O22, X22:AA23)","CHISQ.TEST(L21:P22, X22:AB23)","CHISQ.TEST(L21:Q22, X22:AC23)","CHISQ.TEST(L21:R22, X22:AD23)"),"")</f>
        <v/>
      </c>
      <c r="W100" s="90" t="s">
        <v>38</v>
      </c>
      <c r="X100" s="91">
        <f>IFERROR(X98*$K99/$W98,"")</f>
        <v>17.579793340987372</v>
      </c>
      <c r="Y100" s="92">
        <f>IFERROR(Y98*$K99/$W98,"")</f>
        <v>3.5958668197474166</v>
      </c>
      <c r="Z100" s="92">
        <f t="shared" ref="Z100:AD100" si="116">IFERROR(Z98*$K99/$W98,"")</f>
        <v>326.82433983926524</v>
      </c>
      <c r="AA100" s="92">
        <f t="shared" si="116"/>
        <v>0</v>
      </c>
      <c r="AB100" s="92">
        <f t="shared" si="116"/>
        <v>0</v>
      </c>
      <c r="AC100" s="92">
        <f t="shared" si="116"/>
        <v>0</v>
      </c>
      <c r="AD100" s="93">
        <f t="shared" si="116"/>
        <v>0</v>
      </c>
    </row>
    <row r="101" spans="1:30" s="140" customFormat="1" ht="30.6" customHeight="1" x14ac:dyDescent="0.55000000000000004">
      <c r="A101" s="94" t="s">
        <v>80</v>
      </c>
      <c r="B101" s="62" t="str">
        <f>IF(V102="need more data","Need more data",IF(V102="","",IF(V102&lt;=$W$1, "No", "Yes")))</f>
        <v>Yes</v>
      </c>
      <c r="C101" s="51" t="str">
        <f t="shared" ref="C101:E101" si="117">IFERROR(IF(MIN(_xlfn.MINIFS($X99:$AD99,$X91:$AD91,C91),_xlfn.MINIFS($X100:$AD100,$X91:$AD91,C91))&lt;5,"-",IF(INDEX($X102:$AD102,1,MATCH(C91,$X91:$AD91,0))&lt;=$W$1, "No", "Yes")),"")</f>
        <v>Yes</v>
      </c>
      <c r="D101" s="52" t="str">
        <f t="shared" si="117"/>
        <v>-</v>
      </c>
      <c r="E101" s="53" t="str">
        <f t="shared" si="117"/>
        <v>Yes</v>
      </c>
      <c r="F101" s="191"/>
      <c r="G101" s="191"/>
      <c r="H101" s="193"/>
      <c r="I101" s="192"/>
      <c r="J101" s="136"/>
      <c r="K101" s="44" t="s">
        <v>44</v>
      </c>
      <c r="L101" s="95">
        <f>IFERROR(L99/$K99,"")</f>
        <v>4.8850574712643681E-2</v>
      </c>
      <c r="M101" s="96">
        <f t="shared" si="115"/>
        <v>8.6206896551724137E-3</v>
      </c>
      <c r="N101" s="96">
        <f t="shared" si="115"/>
        <v>0.94252873563218387</v>
      </c>
      <c r="O101" s="96" t="str">
        <f t="shared" si="115"/>
        <v/>
      </c>
      <c r="P101" s="96" t="str">
        <f t="shared" si="115"/>
        <v/>
      </c>
      <c r="Q101" s="96" t="str">
        <f t="shared" si="115"/>
        <v/>
      </c>
      <c r="R101" s="97" t="str">
        <f t="shared" si="115"/>
        <v/>
      </c>
      <c r="S101" s="98"/>
      <c r="T101" s="26"/>
      <c r="U101" s="89"/>
      <c r="V101" s="21" t="s">
        <v>29</v>
      </c>
      <c r="W101" s="82" t="s">
        <v>39</v>
      </c>
      <c r="X101" s="99">
        <f>IFERROR((L101-L100)/SQRT(L100*(1-L100)/$K99),"")</f>
        <v>-0.23392629146691662</v>
      </c>
      <c r="Y101" s="100">
        <f>IFERROR((M101-M100)/SQRT(M100*(1-M100)/$K99),"")</f>
        <v>-0.49952455217921038</v>
      </c>
      <c r="Z101" s="100">
        <f t="shared" ref="Z101:AD101" si="118">IFERROR((N101-N100)/SQRT(N100*(1-N100)/$K99),"")</f>
        <v>0.43167343652358414</v>
      </c>
      <c r="AA101" s="100" t="str">
        <f t="shared" si="118"/>
        <v/>
      </c>
      <c r="AB101" s="100" t="str">
        <f t="shared" si="118"/>
        <v/>
      </c>
      <c r="AC101" s="100" t="str">
        <f t="shared" si="118"/>
        <v/>
      </c>
      <c r="AD101" s="101" t="str">
        <f t="shared" si="118"/>
        <v/>
      </c>
    </row>
    <row r="102" spans="1:30" s="140" customFormat="1" ht="28.8" x14ac:dyDescent="0.55000000000000004">
      <c r="A102" s="514" t="str">
        <f>IF(B101="Yes","*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B102" s="515"/>
      <c r="C102" s="515"/>
      <c r="D102" s="515"/>
      <c r="E102" s="515"/>
      <c r="F102" s="515"/>
      <c r="G102" s="515"/>
      <c r="H102" s="515"/>
      <c r="I102" s="516"/>
      <c r="J102" s="200" t="s">
        <v>81</v>
      </c>
      <c r="K102" s="139"/>
      <c r="L102" s="25"/>
      <c r="M102" s="25"/>
      <c r="N102" s="25"/>
      <c r="O102" s="25"/>
      <c r="P102" s="25"/>
      <c r="Q102" s="25"/>
      <c r="R102" s="25"/>
      <c r="S102" s="25"/>
      <c r="T102" s="25"/>
      <c r="U102" s="25"/>
      <c r="V102" s="102">
        <f>IFERROR(CHOOSE(MAX(L90:R90),"need more data",_xlfn.CHISQ.TEST(L98:M99, X99:Y100),_xlfn.CHISQ.TEST(L98:N99, X99:Z100),_xlfn.CHISQ.TEST(L98:O99, X99:AA100),_xlfn.CHISQ.TEST(L98:P99, X99:AB100),_xlfn.CHISQ.TEST(L98:Q99, X99:AC100),_xlfn.CHISQ.TEST(L98:R99, X99:AD100)),"")</f>
        <v>0.90333204984985216</v>
      </c>
      <c r="W102" s="103" t="s">
        <v>40</v>
      </c>
      <c r="X102" s="91">
        <f>IF(ISNUMBER(X101),2*NORMSDIST(-ABS(X101)),"")</f>
        <v>0.81504220177352826</v>
      </c>
      <c r="Y102" s="92">
        <f>IF(ISNUMBER(Y101),2*NORMSDIST(-ABS(Y101)),"")</f>
        <v>0.61740989461957796</v>
      </c>
      <c r="Z102" s="92">
        <f t="shared" ref="Z102:AD102" si="119">IF(ISNUMBER(Z101),2*NORMSDIST(-ABS(Z101)),"")</f>
        <v>0.66597877637988856</v>
      </c>
      <c r="AA102" s="92" t="str">
        <f t="shared" si="119"/>
        <v/>
      </c>
      <c r="AB102" s="92" t="str">
        <f t="shared" si="119"/>
        <v/>
      </c>
      <c r="AC102" s="92" t="str">
        <f t="shared" si="119"/>
        <v/>
      </c>
      <c r="AD102" s="93" t="str">
        <f t="shared" si="119"/>
        <v/>
      </c>
    </row>
    <row r="103" spans="1:30" s="140" customFormat="1" x14ac:dyDescent="0.55000000000000004">
      <c r="A103" s="505" t="str">
        <f>IF(T98=0,"","* This "&amp;A90&amp;" table includes "&amp;IF(T98=1,"is ","are ")&amp;T98&amp;" cell"&amp;IF(T98=1,"","s")&amp;" contributing to expected value which "&amp;IF(T98=1,"is","are")&amp;" too small to include calculations. In this table, cell"&amp;IF(T98=1,": ","s: ")&amp;SUBSTITUTE(T99,"; ","",T98)&amp;".")</f>
        <v>* This POVERTY LEVEL table includes is 1 cell contributing to expected value which is too small to include calculations. In this table, cell: D99.</v>
      </c>
      <c r="B103" s="506"/>
      <c r="C103" s="506"/>
      <c r="D103" s="506"/>
      <c r="E103" s="506"/>
      <c r="F103" s="506"/>
      <c r="G103" s="506"/>
      <c r="H103" s="506"/>
      <c r="I103" s="507"/>
      <c r="J103" s="136"/>
      <c r="K103" s="139"/>
      <c r="L103" s="25"/>
      <c r="M103" s="25"/>
      <c r="N103" s="25"/>
      <c r="O103" s="25"/>
      <c r="P103" s="25"/>
      <c r="Q103" s="25"/>
      <c r="R103" s="25"/>
      <c r="S103" s="25"/>
      <c r="T103" s="25"/>
      <c r="U103" s="25"/>
      <c r="V103" s="124"/>
      <c r="W103" s="125"/>
      <c r="X103" s="126"/>
      <c r="Y103" s="126"/>
      <c r="Z103" s="126"/>
      <c r="AA103" s="126"/>
      <c r="AB103" s="126"/>
      <c r="AC103" s="126"/>
      <c r="AD103" s="126"/>
    </row>
    <row r="104" spans="1:30" s="144" customFormat="1" ht="14.7" thickBot="1" x14ac:dyDescent="0.6">
      <c r="A104" s="508" t="str">
        <f>IF(OR(MAX(L90:R90)&lt;=0,MAX(L90:R90)=COUNTA(C91:I91)),"","! Note: Results include data from only "&amp;IF(MAX(L90:R90)=1,"this 1 category: ", "these "&amp;MAX(L90:R90)&amp;" categories: "))&amp;IF(OR(MAX(L90:R90)&lt;=0,MAX(L90:R90)=COUNTA(C91:I91)),"",SUBSTITUTE(L91&amp;"; "&amp;IF(M91="","",M91&amp;"; "&amp;IF(N91="","",N91&amp;"; "&amp;IF(O91="","",O91&amp;"; "&amp;IF(P91="","",P91&amp;"; "&amp;IF(Q91="","",Q91&amp;"; "&amp;IF(R91="","",R91&amp;"; ")))))),"; ","",MAX(L90:R90))&amp;".")</f>
        <v/>
      </c>
      <c r="B104" s="509"/>
      <c r="C104" s="509"/>
      <c r="D104" s="509"/>
      <c r="E104" s="509"/>
      <c r="F104" s="509"/>
      <c r="G104" s="509"/>
      <c r="H104" s="509"/>
      <c r="I104" s="510"/>
      <c r="J104" s="141"/>
      <c r="K104" s="142"/>
      <c r="L104" s="143"/>
      <c r="M104" s="143"/>
      <c r="N104" s="143"/>
      <c r="O104" s="143"/>
      <c r="P104" s="143"/>
      <c r="Q104" s="143"/>
      <c r="R104" s="143"/>
      <c r="S104" s="143"/>
      <c r="T104" s="143"/>
      <c r="U104" s="143"/>
    </row>
    <row r="105" spans="1:30" x14ac:dyDescent="0.55000000000000004">
      <c r="J105" s="138"/>
      <c r="K105"/>
      <c r="L105"/>
      <c r="M105"/>
      <c r="N105"/>
      <c r="O105"/>
      <c r="P105"/>
      <c r="Q105"/>
      <c r="R105"/>
      <c r="S105"/>
      <c r="T105"/>
      <c r="U105"/>
      <c r="V105"/>
      <c r="W105"/>
      <c r="X105"/>
      <c r="Y105"/>
      <c r="Z105"/>
      <c r="AA105"/>
      <c r="AB105"/>
      <c r="AC105"/>
      <c r="AD105"/>
    </row>
    <row r="106" spans="1:30" ht="14.7" thickBot="1" x14ac:dyDescent="0.6">
      <c r="J106" s="138"/>
      <c r="K106"/>
      <c r="L106"/>
      <c r="M106"/>
      <c r="N106"/>
      <c r="O106"/>
      <c r="P106"/>
      <c r="Q106"/>
      <c r="R106"/>
      <c r="S106"/>
      <c r="T106"/>
      <c r="U106"/>
      <c r="V106"/>
      <c r="W106"/>
      <c r="X106"/>
      <c r="Y106"/>
      <c r="Z106"/>
      <c r="AA106"/>
      <c r="AB106"/>
      <c r="AC106"/>
      <c r="AD106"/>
    </row>
    <row r="107" spans="1:30" s="135" customFormat="1" ht="30.6" customHeight="1" x14ac:dyDescent="0.55000000000000004">
      <c r="A107" s="181" t="s">
        <v>23</v>
      </c>
      <c r="B107" s="182"/>
      <c r="C107" s="183">
        <f>IF(SUM(C109:C110)&lt;=0,"",MAX($B107:B107)+1)</f>
        <v>1</v>
      </c>
      <c r="D107" s="183">
        <f>IF(SUM(D109:D110)&lt;=0,"",MAX($B107:C107)+1)</f>
        <v>2</v>
      </c>
      <c r="E107" s="183">
        <f>IF(SUM(E109:E110)&lt;=0,"",MAX($B107:D107)+1)</f>
        <v>3</v>
      </c>
      <c r="F107" s="183" t="str">
        <f>IF(SUM(F109:F110)&lt;=0,"",MAX($B107:E107)+1)</f>
        <v/>
      </c>
      <c r="G107" s="183" t="str">
        <f>IF(SUM(G109:G110)&lt;=0,"",MAX($B107:F107)+1)</f>
        <v/>
      </c>
      <c r="H107" s="183" t="str">
        <f>IF(SUM(H109:H110)&lt;=0,"",MAX($B107:G107)+1)</f>
        <v/>
      </c>
      <c r="I107" s="184" t="str">
        <f>IF(SUM(I109:I110)&lt;=0,"",MAX($B107:H107)+1)</f>
        <v/>
      </c>
      <c r="J107" s="127"/>
      <c r="K107" s="128" t="str">
        <f>A107</f>
        <v>TIME IN EARLY INTERVENTION</v>
      </c>
      <c r="L107" s="129">
        <f>IF(MIN($C107:$I107)&lt;=0,"",MIN($C107:$I107))</f>
        <v>1</v>
      </c>
      <c r="M107" s="130">
        <f>IFERROR(IF(L107=MAX($C107:$I107),"",L107+1),"")</f>
        <v>2</v>
      </c>
      <c r="N107" s="130">
        <f t="shared" ref="N107:R107" si="120">IFERROR(IF(M107=MAX($C107:$I107),"",M107+1),"")</f>
        <v>3</v>
      </c>
      <c r="O107" s="130" t="str">
        <f t="shared" si="120"/>
        <v/>
      </c>
      <c r="P107" s="130" t="str">
        <f t="shared" si="120"/>
        <v/>
      </c>
      <c r="Q107" s="130" t="str">
        <f t="shared" si="120"/>
        <v/>
      </c>
      <c r="R107" s="131" t="str">
        <f t="shared" si="120"/>
        <v/>
      </c>
      <c r="S107" s="132"/>
      <c r="T107" s="133"/>
      <c r="U107" s="132"/>
      <c r="V107" s="134"/>
      <c r="X107" s="135" t="s">
        <v>46</v>
      </c>
    </row>
    <row r="108" spans="1:30" s="137" customFormat="1" ht="30.6" customHeight="1" thickBot="1" x14ac:dyDescent="0.6">
      <c r="A108" s="185"/>
      <c r="B108" s="65" t="s">
        <v>59</v>
      </c>
      <c r="C108" s="3" t="s">
        <v>25</v>
      </c>
      <c r="D108" s="4" t="s">
        <v>26</v>
      </c>
      <c r="E108" s="5" t="s">
        <v>27</v>
      </c>
      <c r="F108" s="194"/>
      <c r="G108" s="194"/>
      <c r="H108" s="194"/>
      <c r="I108" s="195"/>
      <c r="J108" s="136"/>
      <c r="K108" s="66" t="s">
        <v>6</v>
      </c>
      <c r="L108" s="13" t="str">
        <f>IF(L107="","",INDEX($C108:$I108,1,MATCH(L107,$C107:$I107,0)))</f>
        <v>6-12 months</v>
      </c>
      <c r="M108" s="14" t="str">
        <f t="shared" ref="M108:R108" si="121">IF(M107="","",INDEX($C108:$I108,1,MATCH(M107,$C107:$I107,0)))</f>
        <v>13-24 months</v>
      </c>
      <c r="N108" s="14" t="str">
        <f t="shared" si="121"/>
        <v>25-35 months</v>
      </c>
      <c r="O108" s="14" t="str">
        <f t="shared" si="121"/>
        <v/>
      </c>
      <c r="P108" s="14" t="str">
        <f t="shared" si="121"/>
        <v/>
      </c>
      <c r="Q108" s="14" t="str">
        <f t="shared" si="121"/>
        <v/>
      </c>
      <c r="R108" s="15" t="str">
        <f t="shared" si="121"/>
        <v/>
      </c>
      <c r="S108" s="12"/>
      <c r="T108" s="27">
        <f>(COUNTIFS(X110:AD110,"&lt;"&amp;5)-COUNTIFS(X110:AD110,"&lt;"&amp;5,X108:AD108,""))+(COUNTIFS(X111:AD111,"&lt;"&amp;5)-COUNTIFS(X111:AD111,"&lt;"&amp;5,X108:AD108,""))</f>
        <v>1</v>
      </c>
      <c r="U108" s="12"/>
      <c r="V108" s="19" t="str">
        <f>A107</f>
        <v>TIME IN EARLY INTERVENTION</v>
      </c>
      <c r="W108" s="67" t="s">
        <v>6</v>
      </c>
      <c r="X108" s="22" t="str">
        <f>L108</f>
        <v>6-12 months</v>
      </c>
      <c r="Y108" s="23" t="str">
        <f t="shared" ref="Y108:AD108" si="122">M108</f>
        <v>13-24 months</v>
      </c>
      <c r="Z108" s="23" t="str">
        <f t="shared" si="122"/>
        <v>25-35 months</v>
      </c>
      <c r="AA108" s="23" t="str">
        <f t="shared" si="122"/>
        <v/>
      </c>
      <c r="AB108" s="23" t="str">
        <f t="shared" si="122"/>
        <v/>
      </c>
      <c r="AC108" s="23" t="str">
        <f t="shared" si="122"/>
        <v/>
      </c>
      <c r="AD108" s="20" t="str">
        <f t="shared" si="122"/>
        <v/>
      </c>
    </row>
    <row r="109" spans="1:30" s="138" customFormat="1" ht="30.6" customHeight="1" x14ac:dyDescent="0.55000000000000004">
      <c r="A109" s="104" t="s">
        <v>75</v>
      </c>
      <c r="B109" s="68">
        <f>SUM(C109:I109)</f>
        <v>32951</v>
      </c>
      <c r="C109" s="114">
        <v>1768</v>
      </c>
      <c r="D109" s="115">
        <v>351</v>
      </c>
      <c r="E109" s="148">
        <v>30832</v>
      </c>
      <c r="F109" s="194"/>
      <c r="G109" s="194"/>
      <c r="H109" s="196"/>
      <c r="I109" s="195"/>
      <c r="J109" s="136"/>
      <c r="K109" s="69">
        <f>SUM(L109:R109)</f>
        <v>32951</v>
      </c>
      <c r="L109" s="70">
        <f>IF(L107="","",INDEX($C109:$I109,1,MATCH(L107,$C107:$I107,0)))</f>
        <v>1768</v>
      </c>
      <c r="M109" s="71">
        <f t="shared" ref="M109:R109" si="123">IF(M107="","",INDEX($C109:$I109,1,MATCH(M107,$C107:$I107,0)))</f>
        <v>351</v>
      </c>
      <c r="N109" s="71">
        <f t="shared" si="123"/>
        <v>30832</v>
      </c>
      <c r="O109" s="71" t="str">
        <f t="shared" si="123"/>
        <v/>
      </c>
      <c r="P109" s="71" t="str">
        <f t="shared" si="123"/>
        <v/>
      </c>
      <c r="Q109" s="71" t="str">
        <f t="shared" si="123"/>
        <v/>
      </c>
      <c r="R109" s="72" t="str">
        <f t="shared" si="123"/>
        <v/>
      </c>
      <c r="S109" s="25"/>
      <c r="T109" s="26"/>
      <c r="U109" s="25"/>
      <c r="V109" s="73" t="s">
        <v>36</v>
      </c>
      <c r="W109" s="74">
        <f t="shared" ref="W109:AD109" si="124">SUM(K109:K110)</f>
        <v>33299</v>
      </c>
      <c r="X109" s="75">
        <f t="shared" si="124"/>
        <v>1785</v>
      </c>
      <c r="Y109" s="76">
        <f t="shared" si="124"/>
        <v>354</v>
      </c>
      <c r="Z109" s="76">
        <f t="shared" si="124"/>
        <v>31160</v>
      </c>
      <c r="AA109" s="76">
        <f t="shared" si="124"/>
        <v>0</v>
      </c>
      <c r="AB109" s="76">
        <f t="shared" si="124"/>
        <v>0</v>
      </c>
      <c r="AC109" s="76">
        <f t="shared" si="124"/>
        <v>0</v>
      </c>
      <c r="AD109" s="77">
        <f t="shared" si="124"/>
        <v>0</v>
      </c>
    </row>
    <row r="110" spans="1:30" s="138" customFormat="1" ht="30.6" customHeight="1" thickBot="1" x14ac:dyDescent="0.6">
      <c r="A110" s="105" t="s">
        <v>7</v>
      </c>
      <c r="B110" s="57">
        <f>SUM(C110:I110)</f>
        <v>348</v>
      </c>
      <c r="C110" s="116">
        <v>17</v>
      </c>
      <c r="D110" s="117">
        <v>3</v>
      </c>
      <c r="E110" s="149">
        <v>328</v>
      </c>
      <c r="F110" s="194"/>
      <c r="G110" s="194"/>
      <c r="H110" s="196"/>
      <c r="I110" s="195"/>
      <c r="J110" s="136"/>
      <c r="K110" s="78">
        <f>SUM(L110:R110)</f>
        <v>348</v>
      </c>
      <c r="L110" s="79">
        <f>IF(L107="","",INDEX($C110:$I110,1,MATCH(L107,$C107:$I107,0)))</f>
        <v>17</v>
      </c>
      <c r="M110" s="80">
        <f t="shared" ref="M110:R110" si="125">IF(M107="","",INDEX($C110:$I110,1,MATCH(M107,$C107:$I107,0)))</f>
        <v>3</v>
      </c>
      <c r="N110" s="80">
        <f t="shared" si="125"/>
        <v>328</v>
      </c>
      <c r="O110" s="80" t="str">
        <f t="shared" si="125"/>
        <v/>
      </c>
      <c r="P110" s="80" t="str">
        <f t="shared" si="125"/>
        <v/>
      </c>
      <c r="Q110" s="80" t="str">
        <f t="shared" si="125"/>
        <v/>
      </c>
      <c r="R110" s="81" t="str">
        <f t="shared" si="125"/>
        <v/>
      </c>
      <c r="S110" s="25"/>
      <c r="T110" s="458" t="str">
        <f>IF(AND(X110&lt;5,X108&lt;&gt;""),SUBSTITUTE(ADDRESS(ROWS($1:109),MATCH(X108,$A108:$I108,0)),"$","")&amp;"; ","")&amp;
IF(AND(Y110&lt;5,Y108&lt;&gt;""),SUBSTITUTE(ADDRESS(ROWS($1:109),MATCH(Y108,$A108:$I108,0)),"$","")&amp;"; ","")&amp;
IF(AND(Z110&lt;5,Z108&lt;&gt;""),SUBSTITUTE(ADDRESS(ROWS($1:109),MATCH(Z108,$A108:$I108,0)),"$","")&amp;"; ","")&amp;
IF(AND(AA110&lt;5,AA108&lt;&gt;""),SUBSTITUTE(ADDRESS(ROWS($1:109),MATCH(AA108,$A108:$I108,0)),"$","")&amp;"; ","")&amp;
IF(AND(AB110&lt;5,AB108&lt;&gt;""),SUBSTITUTE(ADDRESS(ROWS($1:109),MATCH(AB108,$A108:$I108,0)),"$","")&amp;"; ","")&amp;
IF(AND(AC110&lt;5,AC108&lt;&gt;""),SUBSTITUTE(ADDRESS(ROWS($1:109),MATCH(AC108,$A108:$I108,0)),"$","")&amp;"; ","")&amp;
IF(AND(AD110&lt;5,AD108&lt;&gt;""),SUBSTITUTE(ADDRESS(ROWS($1:109),MATCH(AD108,$A108:$I108,0)),"$","")&amp;"; ","")&amp;
IF(AND(X111&lt;5,X108&lt;&gt;""),SUBSTITUTE(ADDRESS(ROWS($1:110),MATCH(X108,$A108:$I108,0)),"$","")&amp;"; ","")&amp;
IF(AND(Y111&lt;5,Y108&lt;&gt;""),SUBSTITUTE(ADDRESS(ROWS($1:110),MATCH(Y108,$A108:$I108,0)),"$","")&amp;"; ","")&amp;
IF(AND(Z111&lt;5,Z108&lt;&gt;""),SUBSTITUTE(ADDRESS(ROWS($1:110),MATCH(Z108,$A108:$I108,0)),"$","")&amp;"; ","")&amp;
IF(AND(AA111&lt;5,AA108&lt;&gt;""),SUBSTITUTE(ADDRESS(ROWS($1:110),MATCH(AA108,$A108:$I108,0)),"$","")&amp;"; ","")&amp;
IF(AND(AB111&lt;5,AB108&lt;&gt;""),SUBSTITUTE(ADDRESS(ROWS($1:110),MATCH(AB108,$A108:$I108,0)),"$","")&amp;"; ","")&amp;
IF(AND(AC111&lt;5,AC108&lt;&gt;""),SUBSTITUTE(ADDRESS(ROWS($1:110),MATCH(AC108,$A108:$I108,0)),"$","")&amp;"; ","")&amp;
IF(AND(AD111&lt;5,AD108&lt;&gt;""),SUBSTITUTE(ADDRESS(ROWS($1:110),MATCH(AD108,$A108:$I108,0)),"$","")&amp;"; ","")</f>
        <v xml:space="preserve">D110; </v>
      </c>
      <c r="U110" s="25"/>
      <c r="V110" s="139"/>
      <c r="W110" s="82" t="s">
        <v>37</v>
      </c>
      <c r="X110" s="83">
        <f t="shared" ref="X110:AD110" si="126">IFERROR(X109*$K109/$W109,"")</f>
        <v>1766.3453857473198</v>
      </c>
      <c r="Y110" s="84">
        <f t="shared" si="126"/>
        <v>350.30042944232559</v>
      </c>
      <c r="Z110" s="84">
        <f t="shared" si="126"/>
        <v>30834.354184810356</v>
      </c>
      <c r="AA110" s="84">
        <f t="shared" si="126"/>
        <v>0</v>
      </c>
      <c r="AB110" s="84">
        <f t="shared" si="126"/>
        <v>0</v>
      </c>
      <c r="AC110" s="84">
        <f t="shared" si="126"/>
        <v>0</v>
      </c>
      <c r="AD110" s="85">
        <f t="shared" si="126"/>
        <v>0</v>
      </c>
    </row>
    <row r="111" spans="1:30" s="138" customFormat="1" ht="30.6" customHeight="1" thickBot="1" x14ac:dyDescent="0.6">
      <c r="A111" s="106" t="s">
        <v>76</v>
      </c>
      <c r="B111" s="58">
        <f>IF(OR(B109="",B109&lt;=0),"-",B110/B109)</f>
        <v>1.0561136232587781E-2</v>
      </c>
      <c r="C111" s="108">
        <f t="shared" ref="C111:E111" si="127">IF(OR(C109="",C109&lt;=0),"-",C110/C109)</f>
        <v>9.6153846153846159E-3</v>
      </c>
      <c r="D111" s="109">
        <f t="shared" si="127"/>
        <v>8.5470085470085479E-3</v>
      </c>
      <c r="E111" s="150">
        <f t="shared" si="127"/>
        <v>1.0638297872340425E-2</v>
      </c>
      <c r="F111" s="194"/>
      <c r="G111" s="194"/>
      <c r="H111" s="196"/>
      <c r="I111" s="195"/>
      <c r="J111" s="136"/>
      <c r="K111" s="43" t="s">
        <v>43</v>
      </c>
      <c r="L111" s="86">
        <f>IFERROR(L109/$K109,"")</f>
        <v>5.365542775636551E-2</v>
      </c>
      <c r="M111" s="87">
        <f t="shared" ref="M111:R112" si="128">IFERROR(M109/$K109,"")</f>
        <v>1.0652180510454919E-2</v>
      </c>
      <c r="N111" s="87">
        <f t="shared" si="128"/>
        <v>0.93569239173317953</v>
      </c>
      <c r="O111" s="87" t="str">
        <f t="shared" si="128"/>
        <v/>
      </c>
      <c r="P111" s="87" t="str">
        <f t="shared" si="128"/>
        <v/>
      </c>
      <c r="Q111" s="87" t="str">
        <f t="shared" si="128"/>
        <v/>
      </c>
      <c r="R111" s="88" t="str">
        <f t="shared" si="128"/>
        <v/>
      </c>
      <c r="S111" s="89"/>
      <c r="T111" s="459"/>
      <c r="U111" s="89"/>
      <c r="V111" s="139" t="str">
        <f>IFERROR(CHOOSE(MAX(L107:R107),"need more data","CHISQ.TEST(L21:M22, X22:Y23)","CHISQ.TEST(L21:N22, X22:Z23)","CHISQ.TEST(L21:O22, X22:AA23)","CHISQ.TEST(L21:P22, X22:AB23)","CHISQ.TEST(L21:Q22, X22:AC23)","CHISQ.TEST(L21:R22, X22:AD23)"),"")</f>
        <v>CHISQ.TEST(L21:N22, X22:Z23)</v>
      </c>
      <c r="W111" s="90" t="s">
        <v>38</v>
      </c>
      <c r="X111" s="91">
        <f t="shared" ref="X111:AD111" si="129">IFERROR(X109*$K110/$W109,"")</f>
        <v>18.654614252680261</v>
      </c>
      <c r="Y111" s="92">
        <f t="shared" si="129"/>
        <v>3.6995705576744045</v>
      </c>
      <c r="Z111" s="92">
        <f t="shared" si="129"/>
        <v>325.64581518964536</v>
      </c>
      <c r="AA111" s="92">
        <f t="shared" si="129"/>
        <v>0</v>
      </c>
      <c r="AB111" s="92">
        <f t="shared" si="129"/>
        <v>0</v>
      </c>
      <c r="AC111" s="92">
        <f t="shared" si="129"/>
        <v>0</v>
      </c>
      <c r="AD111" s="93">
        <f t="shared" si="129"/>
        <v>0</v>
      </c>
    </row>
    <row r="112" spans="1:30" s="138" customFormat="1" ht="30.6" customHeight="1" x14ac:dyDescent="0.55000000000000004">
      <c r="A112" s="94" t="s">
        <v>77</v>
      </c>
      <c r="B112" s="62" t="str">
        <f>IF(V113="need more data","Need more data",IF(V113="","",IF(V113&lt;=$W$1, "No", "Yes")))</f>
        <v>Yes</v>
      </c>
      <c r="C112" s="51" t="str">
        <f t="shared" ref="C112:E112" si="130">IFERROR(IF(MIN(_xlfn.MINIFS($X110:$AD110,$X108:$AD108,C108),_xlfn.MINIFS($X111:$AD111,$X108:$AD108,C108))&lt;5,"-",IF(INDEX($X113:$AD113,1,MATCH(C108,$X108:$AD108,0))&lt;=$W$1, "No", "Yes")),"")</f>
        <v>Yes</v>
      </c>
      <c r="D112" s="52" t="str">
        <f t="shared" si="130"/>
        <v>-</v>
      </c>
      <c r="E112" s="53" t="str">
        <f t="shared" si="130"/>
        <v>Yes</v>
      </c>
      <c r="F112" s="194"/>
      <c r="G112" s="194"/>
      <c r="H112" s="196"/>
      <c r="I112" s="195"/>
      <c r="J112" s="136"/>
      <c r="K112" s="44" t="s">
        <v>44</v>
      </c>
      <c r="L112" s="95">
        <f>IFERROR(L110/$K110,"")</f>
        <v>4.8850574712643681E-2</v>
      </c>
      <c r="M112" s="96">
        <f t="shared" si="128"/>
        <v>8.6206896551724137E-3</v>
      </c>
      <c r="N112" s="96">
        <f t="shared" si="128"/>
        <v>0.94252873563218387</v>
      </c>
      <c r="O112" s="96" t="str">
        <f t="shared" si="128"/>
        <v/>
      </c>
      <c r="P112" s="96" t="str">
        <f t="shared" si="128"/>
        <v/>
      </c>
      <c r="Q112" s="96" t="str">
        <f t="shared" si="128"/>
        <v/>
      </c>
      <c r="R112" s="97" t="str">
        <f t="shared" si="128"/>
        <v/>
      </c>
      <c r="S112" s="98"/>
      <c r="T112" s="26"/>
      <c r="U112" s="89"/>
      <c r="V112" s="21" t="s">
        <v>29</v>
      </c>
      <c r="W112" s="82" t="s">
        <v>39</v>
      </c>
      <c r="X112" s="99">
        <f>IFERROR((L112-L111)/SQRT(L111*(1-L111)/$K110),"")</f>
        <v>-0.3977757037230254</v>
      </c>
      <c r="Y112" s="100">
        <f t="shared" ref="Y112:AD112" si="131">IFERROR((M112-M111)/SQRT(M111*(1-M111)/$K110),"")</f>
        <v>-0.36915668257262696</v>
      </c>
      <c r="Z112" s="100">
        <f t="shared" si="131"/>
        <v>0.51989518551935965</v>
      </c>
      <c r="AA112" s="100" t="str">
        <f t="shared" si="131"/>
        <v/>
      </c>
      <c r="AB112" s="100" t="str">
        <f t="shared" si="131"/>
        <v/>
      </c>
      <c r="AC112" s="100" t="str">
        <f t="shared" si="131"/>
        <v/>
      </c>
      <c r="AD112" s="101" t="str">
        <f t="shared" si="131"/>
        <v/>
      </c>
    </row>
    <row r="113" spans="1:30" s="138" customFormat="1" ht="28.8" x14ac:dyDescent="0.55000000000000004">
      <c r="A113" s="496" t="str">
        <f>IF(B112="Yes","*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B113" s="497"/>
      <c r="C113" s="497"/>
      <c r="D113" s="497"/>
      <c r="E113" s="497"/>
      <c r="F113" s="497"/>
      <c r="G113" s="497"/>
      <c r="H113" s="497"/>
      <c r="I113" s="498"/>
      <c r="J113" s="200" t="s">
        <v>81</v>
      </c>
      <c r="K113" s="139"/>
      <c r="L113" s="25"/>
      <c r="M113" s="25"/>
      <c r="N113" s="25"/>
      <c r="O113" s="25"/>
      <c r="P113" s="25"/>
      <c r="Q113" s="25"/>
      <c r="R113" s="25"/>
      <c r="S113" s="25"/>
      <c r="T113" s="25"/>
      <c r="U113" s="25"/>
      <c r="V113" s="102">
        <f>IFERROR(CHOOSE(MAX(L107:R107),"need more data",_xlfn.CHISQ.TEST(L109:M110, X110:Y111),_xlfn.CHISQ.TEST(L109:N110, X110:Z111),_xlfn.CHISQ.TEST(L109:O110, X110:AA111),_xlfn.CHISQ.TEST(L109:P110, X110:AB111),_xlfn.CHISQ.TEST(L109:Q110, X110:AC111),_xlfn.CHISQ.TEST(L109:R110, X110:AD111)),"")</f>
        <v>0.86105619151760993</v>
      </c>
      <c r="W113" s="103" t="s">
        <v>40</v>
      </c>
      <c r="X113" s="91">
        <f>IF(ISNUMBER(X112),2*NORMSDIST(-ABS(X112)),"")</f>
        <v>0.69079552825345136</v>
      </c>
      <c r="Y113" s="92">
        <f t="shared" ref="Y113:AD113" si="132">IF(ISNUMBER(Y112),2*NORMSDIST(-ABS(Y112)),"")</f>
        <v>0.71201094134678478</v>
      </c>
      <c r="Z113" s="92">
        <f t="shared" si="132"/>
        <v>0.60313663120815231</v>
      </c>
      <c r="AA113" s="92" t="str">
        <f t="shared" si="132"/>
        <v/>
      </c>
      <c r="AB113" s="92" t="str">
        <f t="shared" si="132"/>
        <v/>
      </c>
      <c r="AC113" s="92" t="str">
        <f t="shared" si="132"/>
        <v/>
      </c>
      <c r="AD113" s="93" t="str">
        <f t="shared" si="132"/>
        <v/>
      </c>
    </row>
    <row r="114" spans="1:30" s="138" customFormat="1" ht="14.7" thickBot="1" x14ac:dyDescent="0.6">
      <c r="A114" s="499" t="str">
        <f>IF(T108=0,"","* This "&amp;A107&amp;" table includes "&amp;IF(T108=1,"is ","are ")&amp;T108&amp;" cell"&amp;IF(T108=1,"","s")&amp;" contributing to expected value which "&amp;IF(T108=1,"is","are")&amp;" too small to include calculations. In this table, cell"&amp;IF(T108=1,": ","s: ")&amp;SUBSTITUTE(T110,"; ","",T108)&amp;".")</f>
        <v>* This TIME IN EARLY INTERVENTION table includes is 1 cell contributing to expected value which is too small to include calculations. In this table, cell: D110.</v>
      </c>
      <c r="B114" s="500"/>
      <c r="C114" s="500"/>
      <c r="D114" s="500"/>
      <c r="E114" s="500"/>
      <c r="F114" s="500"/>
      <c r="G114" s="500"/>
      <c r="H114" s="500"/>
      <c r="I114" s="501"/>
      <c r="J114" s="136"/>
      <c r="K114" s="139"/>
      <c r="L114" s="25"/>
      <c r="M114" s="25"/>
      <c r="N114" s="25"/>
      <c r="O114" s="25"/>
      <c r="P114" s="25"/>
      <c r="Q114" s="25"/>
      <c r="R114" s="25"/>
      <c r="S114" s="25"/>
      <c r="T114" s="25"/>
      <c r="U114" s="25"/>
      <c r="V114" s="120"/>
      <c r="W114" s="121"/>
      <c r="X114" s="122"/>
      <c r="Y114" s="123"/>
      <c r="Z114" s="123"/>
      <c r="AA114" s="123"/>
      <c r="AB114" s="123"/>
      <c r="AC114" s="123"/>
      <c r="AD114" s="77"/>
    </row>
    <row r="115" spans="1:30" s="140" customFormat="1" ht="30.6" customHeight="1" thickBot="1" x14ac:dyDescent="0.6">
      <c r="A115" s="104" t="s">
        <v>78</v>
      </c>
      <c r="B115" s="68">
        <f>SUM(C115:I115)</f>
        <v>523</v>
      </c>
      <c r="C115" s="118">
        <v>27</v>
      </c>
      <c r="D115" s="119">
        <v>6</v>
      </c>
      <c r="E115" s="151">
        <v>490</v>
      </c>
      <c r="F115" s="194"/>
      <c r="G115" s="194"/>
      <c r="H115" s="196"/>
      <c r="I115" s="195"/>
      <c r="J115" s="136"/>
      <c r="K115" s="69">
        <f>SUM(L115:R115)</f>
        <v>523</v>
      </c>
      <c r="L115" s="70">
        <f t="shared" ref="L115:R115" si="133">IF(L107="","",INDEX($C115:$I115,1,MATCH(L107,$C107:$I107,0)))</f>
        <v>27</v>
      </c>
      <c r="M115" s="71">
        <f t="shared" si="133"/>
        <v>6</v>
      </c>
      <c r="N115" s="71">
        <f t="shared" si="133"/>
        <v>490</v>
      </c>
      <c r="O115" s="71" t="str">
        <f t="shared" si="133"/>
        <v/>
      </c>
      <c r="P115" s="71" t="str">
        <f t="shared" si="133"/>
        <v/>
      </c>
      <c r="Q115" s="71" t="str">
        <f t="shared" si="133"/>
        <v/>
      </c>
      <c r="R115" s="72" t="str">
        <f t="shared" si="133"/>
        <v/>
      </c>
      <c r="S115" s="25"/>
      <c r="T115" s="27">
        <f>(COUNTIFS(X116:AD116,"&lt;"&amp;5)-COUNTIFS(X116:AD116,"&lt;"&amp;5,X108:AD108,""))+(COUNTIFS(X117:AD117,"&lt;"&amp;5)-COUNTIFS(X117:AD117,"&lt;"&amp;5,X108:AD108,""))</f>
        <v>1</v>
      </c>
      <c r="U115" s="25"/>
      <c r="V115" s="73" t="s">
        <v>36</v>
      </c>
      <c r="W115" s="74">
        <f>SUM(K115:K116)</f>
        <v>871</v>
      </c>
      <c r="X115" s="75">
        <f>SUM(L115:L116)</f>
        <v>44</v>
      </c>
      <c r="Y115" s="76">
        <f>SUM(M115:M116)</f>
        <v>9</v>
      </c>
      <c r="Z115" s="76">
        <f t="shared" ref="Z115:AD115" si="134">SUM(N115:N116)</f>
        <v>818</v>
      </c>
      <c r="AA115" s="76">
        <f t="shared" si="134"/>
        <v>0</v>
      </c>
      <c r="AB115" s="76">
        <f t="shared" si="134"/>
        <v>0</v>
      </c>
      <c r="AC115" s="76">
        <f t="shared" si="134"/>
        <v>0</v>
      </c>
      <c r="AD115" s="77">
        <f t="shared" si="134"/>
        <v>0</v>
      </c>
    </row>
    <row r="116" spans="1:30" s="140" customFormat="1" ht="30.6" customHeight="1" x14ac:dyDescent="0.55000000000000004">
      <c r="A116" s="105" t="s">
        <v>7</v>
      </c>
      <c r="B116" s="57">
        <f>B110</f>
        <v>348</v>
      </c>
      <c r="C116" s="111">
        <f t="shared" ref="C116:E116" si="135">C110</f>
        <v>17</v>
      </c>
      <c r="D116" s="112">
        <f t="shared" si="135"/>
        <v>3</v>
      </c>
      <c r="E116" s="152">
        <f t="shared" si="135"/>
        <v>328</v>
      </c>
      <c r="F116" s="194"/>
      <c r="G116" s="194"/>
      <c r="H116" s="196"/>
      <c r="I116" s="195"/>
      <c r="J116" s="136"/>
      <c r="K116" s="78">
        <f>SUM(L116:R116)</f>
        <v>348</v>
      </c>
      <c r="L116" s="79">
        <f t="shared" ref="L116:R116" si="136">IF(L107="","",INDEX($C116:$I116,1,MATCH(L107,$C107:$I107,0)))</f>
        <v>17</v>
      </c>
      <c r="M116" s="80">
        <f t="shared" si="136"/>
        <v>3</v>
      </c>
      <c r="N116" s="80">
        <f t="shared" si="136"/>
        <v>328</v>
      </c>
      <c r="O116" s="80" t="str">
        <f t="shared" si="136"/>
        <v/>
      </c>
      <c r="P116" s="80" t="str">
        <f t="shared" si="136"/>
        <v/>
      </c>
      <c r="Q116" s="80" t="str">
        <f t="shared" si="136"/>
        <v/>
      </c>
      <c r="R116" s="81" t="str">
        <f t="shared" si="136"/>
        <v/>
      </c>
      <c r="S116" s="25"/>
      <c r="T116" s="458" t="str">
        <f>IF(AND(X116&lt;5,X108&lt;&gt;""),SUBSTITUTE(ADDRESS(ROWS($1:115),MATCH(X108,$A108:$I108,0)),"$","")&amp;"; ","")&amp;
IF(AND(Y116&lt;5,Y108&lt;&gt;""),SUBSTITUTE(ADDRESS(ROWS($1:115),MATCH(Y108,$A108:$I108,0)),"$","")&amp;"; ","")&amp;
IF(AND(Z116&lt;5,Z108&lt;&gt;""),SUBSTITUTE(ADDRESS(ROWS($1:115),MATCH(Z108,$A108:$I108,0)),"$","")&amp;"; ","")&amp;
IF(AND(AA116&lt;5,AA108&lt;&gt;""),SUBSTITUTE(ADDRESS(ROWS($1:115),MATCH(AA108,$A108:$I108,0)),"$","")&amp;"; ","")&amp;
IF(AND(AB116&lt;5,AB108&lt;&gt;""),SUBSTITUTE(ADDRESS(ROWS($1:115),MATCH(AB108,$A108:$I108,0)),"$","")&amp;"; ","")&amp;
IF(AND(AC116&lt;5,AC108&lt;&gt;""),SUBSTITUTE(ADDRESS(ROWS($1:115),MATCH(AC108,$A108:$I108,0)),"$","")&amp;"; ","")&amp;
IF(AND(AD116&lt;5,AD108&lt;&gt;""),SUBSTITUTE(ADDRESS(ROWS($1:115),MATCH(AD108,$A108:$I108,0)),"$","")&amp;"; ","")&amp;
IF(AND(X117&lt;5,X108&lt;&gt;""),SUBSTITUTE(ADDRESS(ROWS($1:116),MATCH(X108,$A108:$I108,0)),"$","")&amp;"; ","")&amp;
IF(AND(Y117&lt;5,Y108&lt;&gt;""),SUBSTITUTE(ADDRESS(ROWS($1:116),MATCH(Y108,$A108:$I108,0)),"$","")&amp;"; ","")&amp;
IF(AND(Z117&lt;5,Z108&lt;&gt;""),SUBSTITUTE(ADDRESS(ROWS($1:116),MATCH(Z108,$A108:$I108,0)),"$","")&amp;"; ","")&amp;
IF(AND(AA117&lt;5,AA108&lt;&gt;""),SUBSTITUTE(ADDRESS(ROWS($1:116),MATCH(AA108,$A108:$I108,0)),"$","")&amp;"; ","")&amp;
IF(AND(AB117&lt;5,AB108&lt;&gt;""),SUBSTITUTE(ADDRESS(ROWS($1:116),MATCH(AB108,$A108:$I108,0)),"$","")&amp;"; ","")&amp;
IF(AND(AC117&lt;5,AC108&lt;&gt;""),SUBSTITUTE(ADDRESS(ROWS($1:116),MATCH(AC108,$A108:$I108,0)),"$","")&amp;"; ","")&amp;
IF(AND(AD117&lt;5,AD108&lt;&gt;""),SUBSTITUTE(ADDRESS(ROWS($1:116),MATCH(AD108,$A108:$I108,0)),"$","")&amp;"; ","")</f>
        <v xml:space="preserve">D116; </v>
      </c>
      <c r="U116" s="25"/>
      <c r="V116" s="139"/>
      <c r="W116" s="82" t="s">
        <v>37</v>
      </c>
      <c r="X116" s="83">
        <f>IFERROR(X115*$K115/$W115,"")</f>
        <v>26.420206659012628</v>
      </c>
      <c r="Y116" s="84">
        <f>IFERROR(Y115*$K115/$W115,"")</f>
        <v>5.4041331802525834</v>
      </c>
      <c r="Z116" s="84">
        <f t="shared" ref="Z116:AD116" si="137">IFERROR(Z115*$K115/$W115,"")</f>
        <v>491.17566016073476</v>
      </c>
      <c r="AA116" s="84">
        <f t="shared" si="137"/>
        <v>0</v>
      </c>
      <c r="AB116" s="84">
        <f t="shared" si="137"/>
        <v>0</v>
      </c>
      <c r="AC116" s="84">
        <f t="shared" si="137"/>
        <v>0</v>
      </c>
      <c r="AD116" s="85">
        <f t="shared" si="137"/>
        <v>0</v>
      </c>
    </row>
    <row r="117" spans="1:30" s="140" customFormat="1" ht="30.6" customHeight="1" thickBot="1" x14ac:dyDescent="0.6">
      <c r="A117" s="106" t="s">
        <v>79</v>
      </c>
      <c r="B117" s="58">
        <f>IF(OR(B115="",B115&lt;=0),"-",B116/B115)</f>
        <v>0.66539196940726575</v>
      </c>
      <c r="C117" s="59">
        <f>IF(OR(C115="",C115&lt;=0),"-",C116/C115)</f>
        <v>0.62962962962962965</v>
      </c>
      <c r="D117" s="60">
        <f t="shared" ref="D117:E117" si="138">IF(OR(D115="",D115&lt;=0),"-",D116/D115)</f>
        <v>0.5</v>
      </c>
      <c r="E117" s="61">
        <f t="shared" si="138"/>
        <v>0.66938775510204085</v>
      </c>
      <c r="F117" s="194"/>
      <c r="G117" s="194"/>
      <c r="H117" s="196"/>
      <c r="I117" s="195"/>
      <c r="J117" s="136"/>
      <c r="K117" s="43" t="s">
        <v>43</v>
      </c>
      <c r="L117" s="86">
        <f>IFERROR(L115/$K115,"")</f>
        <v>5.1625239005736137E-2</v>
      </c>
      <c r="M117" s="87">
        <f t="shared" ref="M117:R118" si="139">IFERROR(M115/$K115,"")</f>
        <v>1.1472275334608031E-2</v>
      </c>
      <c r="N117" s="87">
        <f t="shared" si="139"/>
        <v>0.93690248565965584</v>
      </c>
      <c r="O117" s="87" t="str">
        <f t="shared" si="139"/>
        <v/>
      </c>
      <c r="P117" s="87" t="str">
        <f t="shared" si="139"/>
        <v/>
      </c>
      <c r="Q117" s="87" t="str">
        <f t="shared" si="139"/>
        <v/>
      </c>
      <c r="R117" s="88" t="str">
        <f t="shared" si="139"/>
        <v/>
      </c>
      <c r="S117" s="89"/>
      <c r="T117" s="459"/>
      <c r="U117" s="89"/>
      <c r="V117" s="139" t="str">
        <f>IFERROR(CHOOSE(MAX(#REF!),"need more data","CHISQ.TEST(L21:M22, X22:Y23)","CHISQ.TEST(L21:N22, X22:Z23)","CHISQ.TEST(L21:O22, X22:AA23)","CHISQ.TEST(L21:P22, X22:AB23)","CHISQ.TEST(L21:Q22, X22:AC23)","CHISQ.TEST(L21:R22, X22:AD23)"),"")</f>
        <v/>
      </c>
      <c r="W117" s="90" t="s">
        <v>38</v>
      </c>
      <c r="X117" s="91">
        <f>IFERROR(X115*$K116/$W115,"")</f>
        <v>17.579793340987372</v>
      </c>
      <c r="Y117" s="92">
        <f>IFERROR(Y115*$K116/$W115,"")</f>
        <v>3.5958668197474166</v>
      </c>
      <c r="Z117" s="92">
        <f t="shared" ref="Z117:AD117" si="140">IFERROR(Z115*$K116/$W115,"")</f>
        <v>326.82433983926524</v>
      </c>
      <c r="AA117" s="92">
        <f t="shared" si="140"/>
        <v>0</v>
      </c>
      <c r="AB117" s="92">
        <f t="shared" si="140"/>
        <v>0</v>
      </c>
      <c r="AC117" s="92">
        <f t="shared" si="140"/>
        <v>0</v>
      </c>
      <c r="AD117" s="93">
        <f t="shared" si="140"/>
        <v>0</v>
      </c>
    </row>
    <row r="118" spans="1:30" s="140" customFormat="1" ht="30.6" customHeight="1" x14ac:dyDescent="0.55000000000000004">
      <c r="A118" s="94" t="s">
        <v>80</v>
      </c>
      <c r="B118" s="62" t="str">
        <f>IF(V119="need more data","Need more data",IF(V119="","",IF(V119&lt;=$W$1, "No", "Yes")))</f>
        <v>Yes</v>
      </c>
      <c r="C118" s="51" t="str">
        <f t="shared" ref="C118:E118" si="141">IFERROR(IF(MIN(_xlfn.MINIFS($X116:$AD116,$X108:$AD108,C108),_xlfn.MINIFS($X117:$AD117,$X108:$AD108,C108))&lt;5,"-",IF(INDEX($X119:$AD119,1,MATCH(C108,$X108:$AD108,0))&lt;=$W$1, "No", "Yes")),"")</f>
        <v>Yes</v>
      </c>
      <c r="D118" s="52" t="str">
        <f t="shared" si="141"/>
        <v>-</v>
      </c>
      <c r="E118" s="53" t="str">
        <f t="shared" si="141"/>
        <v>Yes</v>
      </c>
      <c r="F118" s="194"/>
      <c r="G118" s="194"/>
      <c r="H118" s="196"/>
      <c r="I118" s="195"/>
      <c r="J118" s="136"/>
      <c r="K118" s="44" t="s">
        <v>44</v>
      </c>
      <c r="L118" s="95">
        <f>IFERROR(L116/$K116,"")</f>
        <v>4.8850574712643681E-2</v>
      </c>
      <c r="M118" s="96">
        <f t="shared" si="139"/>
        <v>8.6206896551724137E-3</v>
      </c>
      <c r="N118" s="96">
        <f t="shared" si="139"/>
        <v>0.94252873563218387</v>
      </c>
      <c r="O118" s="96" t="str">
        <f t="shared" si="139"/>
        <v/>
      </c>
      <c r="P118" s="96" t="str">
        <f t="shared" si="139"/>
        <v/>
      </c>
      <c r="Q118" s="96" t="str">
        <f t="shared" si="139"/>
        <v/>
      </c>
      <c r="R118" s="97" t="str">
        <f t="shared" si="139"/>
        <v/>
      </c>
      <c r="S118" s="98"/>
      <c r="T118" s="26"/>
      <c r="U118" s="89"/>
      <c r="V118" s="21" t="s">
        <v>29</v>
      </c>
      <c r="W118" s="82" t="s">
        <v>39</v>
      </c>
      <c r="X118" s="99">
        <f>IFERROR((L118-L117)/SQRT(L117*(1-L117)/$K116),"")</f>
        <v>-0.23392629146691662</v>
      </c>
      <c r="Y118" s="100">
        <f>IFERROR((M118-M117)/SQRT(M117*(1-M117)/$K116),"")</f>
        <v>-0.49952455217921038</v>
      </c>
      <c r="Z118" s="100">
        <f t="shared" ref="Z118:AD118" si="142">IFERROR((N118-N117)/SQRT(N117*(1-N117)/$K116),"")</f>
        <v>0.43167343652358414</v>
      </c>
      <c r="AA118" s="100" t="str">
        <f t="shared" si="142"/>
        <v/>
      </c>
      <c r="AB118" s="100" t="str">
        <f t="shared" si="142"/>
        <v/>
      </c>
      <c r="AC118" s="100" t="str">
        <f t="shared" si="142"/>
        <v/>
      </c>
      <c r="AD118" s="101" t="str">
        <f t="shared" si="142"/>
        <v/>
      </c>
    </row>
    <row r="119" spans="1:30" s="140" customFormat="1" ht="28.8" x14ac:dyDescent="0.55000000000000004">
      <c r="A119" s="496" t="str">
        <f>IF(B118="Yes","*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B119" s="497"/>
      <c r="C119" s="497"/>
      <c r="D119" s="497"/>
      <c r="E119" s="497"/>
      <c r="F119" s="497"/>
      <c r="G119" s="497"/>
      <c r="H119" s="497"/>
      <c r="I119" s="498"/>
      <c r="J119" s="200" t="s">
        <v>81</v>
      </c>
      <c r="K119" s="139"/>
      <c r="L119" s="25"/>
      <c r="M119" s="25"/>
      <c r="N119" s="25"/>
      <c r="O119" s="25"/>
      <c r="P119" s="25"/>
      <c r="Q119" s="25"/>
      <c r="R119" s="25"/>
      <c r="S119" s="25"/>
      <c r="T119" s="25"/>
      <c r="U119" s="25"/>
      <c r="V119" s="102">
        <f>IFERROR(CHOOSE(MAX(L107:R107),"need more data",_xlfn.CHISQ.TEST(L115:M116, X116:Y117),_xlfn.CHISQ.TEST(L115:N116, X116:Z117),_xlfn.CHISQ.TEST(L115:O116, X116:AA117),_xlfn.CHISQ.TEST(L115:P116, X116:AB117),_xlfn.CHISQ.TEST(L115:Q116, X116:AC117),_xlfn.CHISQ.TEST(L115:R116, X116:AD117)),"")</f>
        <v>0.90333204984985216</v>
      </c>
      <c r="W119" s="103" t="s">
        <v>40</v>
      </c>
      <c r="X119" s="91">
        <f>IF(ISNUMBER(X118),2*NORMSDIST(-ABS(X118)),"")</f>
        <v>0.81504220177352826</v>
      </c>
      <c r="Y119" s="92">
        <f>IF(ISNUMBER(Y118),2*NORMSDIST(-ABS(Y118)),"")</f>
        <v>0.61740989461957796</v>
      </c>
      <c r="Z119" s="92">
        <f t="shared" ref="Z119:AD119" si="143">IF(ISNUMBER(Z118),2*NORMSDIST(-ABS(Z118)),"")</f>
        <v>0.66597877637988856</v>
      </c>
      <c r="AA119" s="92" t="str">
        <f t="shared" si="143"/>
        <v/>
      </c>
      <c r="AB119" s="92" t="str">
        <f t="shared" si="143"/>
        <v/>
      </c>
      <c r="AC119" s="92" t="str">
        <f t="shared" si="143"/>
        <v/>
      </c>
      <c r="AD119" s="93" t="str">
        <f t="shared" si="143"/>
        <v/>
      </c>
    </row>
    <row r="120" spans="1:30" s="140" customFormat="1" x14ac:dyDescent="0.55000000000000004">
      <c r="A120" s="499" t="str">
        <f>IF(T115=0,"","* This "&amp;A107&amp;" table includes "&amp;IF(T115=1,"is ","are ")&amp;T115&amp;" cell"&amp;IF(T115=1,"","s")&amp;" contributing to expected value which "&amp;IF(T115=1,"is","are")&amp;" too small to include calculations. In this table, cell"&amp;IF(T115=1,": ","s: ")&amp;SUBSTITUTE(T116,"; ","",T115)&amp;".")</f>
        <v>* This TIME IN EARLY INTERVENTION table includes is 1 cell contributing to expected value which is too small to include calculations. In this table, cell: D116.</v>
      </c>
      <c r="B120" s="500"/>
      <c r="C120" s="500"/>
      <c r="D120" s="500"/>
      <c r="E120" s="500"/>
      <c r="F120" s="500"/>
      <c r="G120" s="500"/>
      <c r="H120" s="500"/>
      <c r="I120" s="501"/>
      <c r="J120" s="136"/>
      <c r="K120" s="139"/>
      <c r="L120" s="25"/>
      <c r="M120" s="25"/>
      <c r="N120" s="25"/>
      <c r="O120" s="25"/>
      <c r="P120" s="25"/>
      <c r="Q120" s="25"/>
      <c r="R120" s="25"/>
      <c r="S120" s="25"/>
      <c r="T120" s="25"/>
      <c r="U120" s="25"/>
      <c r="V120" s="124"/>
      <c r="W120" s="125"/>
      <c r="X120" s="126"/>
      <c r="Y120" s="126"/>
      <c r="Z120" s="126"/>
      <c r="AA120" s="126"/>
      <c r="AB120" s="126"/>
      <c r="AC120" s="126"/>
      <c r="AD120" s="126"/>
    </row>
    <row r="121" spans="1:30" s="144" customFormat="1" ht="14.7" thickBot="1" x14ac:dyDescent="0.6">
      <c r="A121" s="502" t="str">
        <f>IF(OR(MAX(L107:R107)&lt;=0,MAX(L107:R107)=COUNTA(C108:I108)),"","! Note: Results include data from only "&amp;IF(MAX(L107:R107)=1,"this 1 category: ", "these "&amp;MAX(L107:R107)&amp;" categories: "))&amp;IF(OR(MAX(L107:R107)&lt;=0,MAX(L107:R107)=COUNTA(C108:I108)),"",SUBSTITUTE(L108&amp;"; "&amp;IF(M108="","",M108&amp;"; "&amp;IF(N108="","",N108&amp;"; "&amp;IF(O108="","",O108&amp;"; "&amp;IF(P108="","",P108&amp;"; "&amp;IF(Q108="","",Q108&amp;"; "&amp;IF(R108="","",R108&amp;"; ")))))),"; ","",MAX(L107:R107))&amp;".")</f>
        <v/>
      </c>
      <c r="B121" s="503"/>
      <c r="C121" s="503"/>
      <c r="D121" s="503"/>
      <c r="E121" s="503"/>
      <c r="F121" s="503"/>
      <c r="G121" s="503"/>
      <c r="H121" s="503"/>
      <c r="I121" s="504"/>
      <c r="J121" s="141"/>
      <c r="K121" s="142"/>
      <c r="L121" s="143"/>
      <c r="M121" s="143"/>
      <c r="N121" s="143"/>
      <c r="O121" s="143"/>
      <c r="P121" s="143"/>
      <c r="Q121" s="143"/>
      <c r="R121" s="143"/>
      <c r="S121" s="143"/>
      <c r="T121" s="143"/>
      <c r="U121" s="143"/>
    </row>
    <row r="122" spans="1:30" ht="30.6" customHeight="1" x14ac:dyDescent="0.55000000000000004">
      <c r="A122" s="39" t="s">
        <v>24</v>
      </c>
      <c r="B122" s="56"/>
      <c r="C122" s="56"/>
      <c r="D122" s="56"/>
      <c r="E122" s="56"/>
      <c r="F122" s="56"/>
      <c r="G122" s="56"/>
      <c r="H122" s="56"/>
      <c r="I122" s="56"/>
      <c r="X122" s="38"/>
      <c r="Y122" s="38"/>
      <c r="Z122" s="38"/>
      <c r="AA122" s="38"/>
      <c r="AB122" s="38"/>
      <c r="AC122" s="38"/>
      <c r="AD122" s="38"/>
    </row>
    <row r="123" spans="1:30" x14ac:dyDescent="0.55000000000000004">
      <c r="A123" s="6"/>
      <c r="B123" s="6"/>
      <c r="C123" s="6"/>
      <c r="D123" s="6"/>
      <c r="E123" s="6"/>
      <c r="V123" s="24"/>
    </row>
    <row r="124" spans="1:30" x14ac:dyDescent="0.55000000000000004">
      <c r="A124" s="6"/>
      <c r="B124" s="6"/>
      <c r="C124" s="6"/>
      <c r="D124" s="6"/>
      <c r="E124" s="6"/>
    </row>
    <row r="125" spans="1:30" x14ac:dyDescent="0.55000000000000004">
      <c r="A125" s="6"/>
      <c r="B125" s="6"/>
      <c r="C125" s="7"/>
      <c r="D125" s="7"/>
      <c r="E125" s="7"/>
    </row>
  </sheetData>
  <sheetProtection formatCells="0" formatColumns="0" formatRows="0"/>
  <mergeCells count="64">
    <mergeCell ref="A3:I3"/>
    <mergeCell ref="K3:Q9"/>
    <mergeCell ref="X3:AD20"/>
    <mergeCell ref="A4:I4"/>
    <mergeCell ref="A5:I5"/>
    <mergeCell ref="A6:I6"/>
    <mergeCell ref="T6:V16"/>
    <mergeCell ref="A7:I7"/>
    <mergeCell ref="A8:I8"/>
    <mergeCell ref="A9:I9"/>
    <mergeCell ref="S17:U17"/>
    <mergeCell ref="A15:I15"/>
    <mergeCell ref="A16:I16"/>
    <mergeCell ref="A17:I17"/>
    <mergeCell ref="A18:I19"/>
    <mergeCell ref="A20:I20"/>
    <mergeCell ref="A10:I10"/>
    <mergeCell ref="A11:I11"/>
    <mergeCell ref="A12:I12"/>
    <mergeCell ref="A13:I13"/>
    <mergeCell ref="A14:I14"/>
    <mergeCell ref="T25:T26"/>
    <mergeCell ref="A28:I28"/>
    <mergeCell ref="L14:Q18"/>
    <mergeCell ref="T59:T60"/>
    <mergeCell ref="T31:T32"/>
    <mergeCell ref="A34:I34"/>
    <mergeCell ref="A35:I35"/>
    <mergeCell ref="A36:I36"/>
    <mergeCell ref="T42:T43"/>
    <mergeCell ref="A45:I45"/>
    <mergeCell ref="A46:I46"/>
    <mergeCell ref="T48:T49"/>
    <mergeCell ref="A51:I51"/>
    <mergeCell ref="A52:I52"/>
    <mergeCell ref="A53:I53"/>
    <mergeCell ref="A29:I29"/>
    <mergeCell ref="A86:I86"/>
    <mergeCell ref="A62:I62"/>
    <mergeCell ref="A63:I63"/>
    <mergeCell ref="T65:T66"/>
    <mergeCell ref="A68:I68"/>
    <mergeCell ref="A69:I69"/>
    <mergeCell ref="A70:I70"/>
    <mergeCell ref="T76:T77"/>
    <mergeCell ref="A79:I79"/>
    <mergeCell ref="A80:I80"/>
    <mergeCell ref="T82:T83"/>
    <mergeCell ref="A85:I85"/>
    <mergeCell ref="T110:T111"/>
    <mergeCell ref="A113:I113"/>
    <mergeCell ref="A114:I114"/>
    <mergeCell ref="T116:T117"/>
    <mergeCell ref="A87:I87"/>
    <mergeCell ref="T93:T94"/>
    <mergeCell ref="A96:I96"/>
    <mergeCell ref="A97:I97"/>
    <mergeCell ref="T99:T100"/>
    <mergeCell ref="A102:I102"/>
    <mergeCell ref="A119:I119"/>
    <mergeCell ref="A120:I120"/>
    <mergeCell ref="A121:I121"/>
    <mergeCell ref="A103:I103"/>
    <mergeCell ref="A104:I104"/>
  </mergeCells>
  <conditionalFormatting sqref="B44:D44">
    <cfRule type="expression" dxfId="51" priority="19">
      <formula>B44="No"</formula>
    </cfRule>
    <cfRule type="expression" dxfId="50" priority="20">
      <formula>B44="Yes"</formula>
    </cfRule>
  </conditionalFormatting>
  <conditionalFormatting sqref="B50:D50">
    <cfRule type="expression" dxfId="49" priority="17">
      <formula>B50="No"</formula>
    </cfRule>
    <cfRule type="expression" dxfId="48" priority="18">
      <formula>B50="Yes"</formula>
    </cfRule>
  </conditionalFormatting>
  <conditionalFormatting sqref="B78:E78">
    <cfRule type="expression" dxfId="47" priority="11">
      <formula>B78="No"</formula>
    </cfRule>
    <cfRule type="expression" dxfId="46" priority="12">
      <formula>B78="Yes"</formula>
    </cfRule>
  </conditionalFormatting>
  <conditionalFormatting sqref="B84:E84">
    <cfRule type="expression" dxfId="45" priority="9">
      <formula>B84="No"</formula>
    </cfRule>
    <cfRule type="expression" dxfId="44" priority="10">
      <formula>B84="Yes"</formula>
    </cfRule>
  </conditionalFormatting>
  <conditionalFormatting sqref="B95:E95">
    <cfRule type="expression" dxfId="43" priority="8">
      <formula>B95="Yes"</formula>
    </cfRule>
    <cfRule type="expression" dxfId="42" priority="7">
      <formula>B95="No"</formula>
    </cfRule>
  </conditionalFormatting>
  <conditionalFormatting sqref="B101:E101">
    <cfRule type="expression" dxfId="41" priority="5">
      <formula>B101="No"</formula>
    </cfRule>
    <cfRule type="expression" dxfId="40" priority="6">
      <formula>B101="Yes"</formula>
    </cfRule>
  </conditionalFormatting>
  <conditionalFormatting sqref="B112:E112">
    <cfRule type="expression" dxfId="39" priority="2">
      <formula>B112="Yes"</formula>
    </cfRule>
    <cfRule type="expression" dxfId="38" priority="1">
      <formula>B112="No"</formula>
    </cfRule>
  </conditionalFormatting>
  <conditionalFormatting sqref="B118:E118">
    <cfRule type="expression" dxfId="37" priority="3">
      <formula>B118="No"</formula>
    </cfRule>
    <cfRule type="expression" dxfId="36" priority="4">
      <formula>B118="Yes"</formula>
    </cfRule>
  </conditionalFormatting>
  <conditionalFormatting sqref="B61:G61">
    <cfRule type="expression" dxfId="35" priority="15">
      <formula>B61="No"</formula>
    </cfRule>
    <cfRule type="expression" dxfId="34" priority="16">
      <formula>B61="Yes"</formula>
    </cfRule>
  </conditionalFormatting>
  <conditionalFormatting sqref="B67:G67">
    <cfRule type="expression" dxfId="33" priority="13">
      <formula>B67="No"</formula>
    </cfRule>
    <cfRule type="expression" dxfId="32" priority="14">
      <formula>B67="Yes"</formula>
    </cfRule>
  </conditionalFormatting>
  <conditionalFormatting sqref="B27:I27 B33:I33">
    <cfRule type="expression" dxfId="31" priority="57">
      <formula>B27="Yes"</formula>
    </cfRule>
    <cfRule type="expression" dxfId="30" priority="56">
      <formula>B27="No"</formula>
    </cfRule>
  </conditionalFormatting>
  <conditionalFormatting sqref="C41:D42 C47:D48">
    <cfRule type="expression" dxfId="29" priority="51">
      <formula>AND(SUM($C$24:$D$25)&gt;0,INDEX($X42:$Y42,1,MATCH(C$23,$X$23:$AD$23,0))&lt;5)</formula>
    </cfRule>
  </conditionalFormatting>
  <conditionalFormatting sqref="C75:E76 C81:E82">
    <cfRule type="expression" dxfId="28" priority="37">
      <formula>AND(SUM($C$24:$D$25)&gt;0,INDEX($X76:$Y76,1,MATCH(C$23,$X$23:$AD$23,0))&lt;5)</formula>
    </cfRule>
  </conditionalFormatting>
  <conditionalFormatting sqref="C92:E93 C98:E99">
    <cfRule type="expression" dxfId="27" priority="30">
      <formula>AND(SUM($C$24:$D$25)&gt;0,INDEX($X93:$Y93,1,MATCH(C$23,$X$23:$AD$23,0))&lt;5)</formula>
    </cfRule>
  </conditionalFormatting>
  <conditionalFormatting sqref="C109:E110 C115:E116">
    <cfRule type="expression" dxfId="26" priority="23">
      <formula>AND(SUM($C$24:$D$25)&gt;0,INDEX($X110:$Y110,1,MATCH(C$23,$X$23:$AD$23,0))&lt;5)</formula>
    </cfRule>
  </conditionalFormatting>
  <conditionalFormatting sqref="C58:G59 C64:G65">
    <cfRule type="expression" dxfId="25" priority="44">
      <formula>AND(SUM($C$24:$D$25)&gt;0,INDEX($X59:$Y59,1,MATCH(C$23,$X$23:$AD$23,0))&lt;5)</formula>
    </cfRule>
  </conditionalFormatting>
  <conditionalFormatting sqref="C24:I25 C30:I31">
    <cfRule type="expression" dxfId="24" priority="58">
      <formula>AND(SUM($C$24:$D$25)&gt;0,INDEX($X25:$Y25,1,MATCH(C$23,$X$23:$AD$23,0))&lt;5)</formula>
    </cfRule>
  </conditionalFormatting>
  <conditionalFormatting sqref="X25:AD25">
    <cfRule type="expression" dxfId="23" priority="62">
      <formula>AND(X25&lt;5,X23&lt;&gt;"")</formula>
    </cfRule>
  </conditionalFormatting>
  <conditionalFormatting sqref="X26:AD26">
    <cfRule type="expression" dxfId="22" priority="61">
      <formula>AND(X26&lt;5,X23&lt;&gt;"")</formula>
    </cfRule>
  </conditionalFormatting>
  <conditionalFormatting sqref="X31:AD31">
    <cfRule type="expression" dxfId="21" priority="60">
      <formula>AND(X31&lt;5,X23&lt;&gt;"")</formula>
    </cfRule>
  </conditionalFormatting>
  <conditionalFormatting sqref="X32:AD32">
    <cfRule type="expression" dxfId="20" priority="59">
      <formula>AND(X32&lt;5,X23&lt;&gt;"")</formula>
    </cfRule>
  </conditionalFormatting>
  <conditionalFormatting sqref="X42:AD42">
    <cfRule type="expression" dxfId="19" priority="55">
      <formula>AND(X42&lt;5,X40&lt;&gt;"")</formula>
    </cfRule>
  </conditionalFormatting>
  <conditionalFormatting sqref="X43:AD43">
    <cfRule type="expression" dxfId="18" priority="54">
      <formula>AND(X43&lt;5,X40&lt;&gt;"")</formula>
    </cfRule>
  </conditionalFormatting>
  <conditionalFormatting sqref="X48:AD48">
    <cfRule type="expression" dxfId="17" priority="53">
      <formula>AND(X48&lt;5,X40&lt;&gt;"")</formula>
    </cfRule>
  </conditionalFormatting>
  <conditionalFormatting sqref="X49:AD49">
    <cfRule type="expression" dxfId="16" priority="52">
      <formula>AND(X49&lt;5,X40&lt;&gt;"")</formula>
    </cfRule>
  </conditionalFormatting>
  <conditionalFormatting sqref="X59:AD59">
    <cfRule type="expression" dxfId="15" priority="48">
      <formula>AND(X59&lt;5,X57&lt;&gt;"")</formula>
    </cfRule>
  </conditionalFormatting>
  <conditionalFormatting sqref="X60:AD60">
    <cfRule type="expression" dxfId="14" priority="47">
      <formula>AND(X60&lt;5,X57&lt;&gt;"")</formula>
    </cfRule>
  </conditionalFormatting>
  <conditionalFormatting sqref="X65:AD65">
    <cfRule type="expression" dxfId="13" priority="46">
      <formula>AND(X65&lt;5,X57&lt;&gt;"")</formula>
    </cfRule>
  </conditionalFormatting>
  <conditionalFormatting sqref="X66:AD66">
    <cfRule type="expression" dxfId="12" priority="45">
      <formula>AND(X66&lt;5,X57&lt;&gt;"")</formula>
    </cfRule>
  </conditionalFormatting>
  <conditionalFormatting sqref="X76:AD76">
    <cfRule type="expression" dxfId="11" priority="41">
      <formula>AND(X76&lt;5,X74&lt;&gt;"")</formula>
    </cfRule>
  </conditionalFormatting>
  <conditionalFormatting sqref="X77:AD77">
    <cfRule type="expression" dxfId="10" priority="40">
      <formula>AND(X77&lt;5,X74&lt;&gt;"")</formula>
    </cfRule>
  </conditionalFormatting>
  <conditionalFormatting sqref="X82:AD82">
    <cfRule type="expression" dxfId="9" priority="39">
      <formula>AND(X82&lt;5,X74&lt;&gt;"")</formula>
    </cfRule>
  </conditionalFormatting>
  <conditionalFormatting sqref="X83:AD83">
    <cfRule type="expression" dxfId="8" priority="38">
      <formula>AND(X83&lt;5,X74&lt;&gt;"")</formula>
    </cfRule>
  </conditionalFormatting>
  <conditionalFormatting sqref="X93:AD93">
    <cfRule type="expression" dxfId="7" priority="34">
      <formula>AND(X93&lt;5,X91&lt;&gt;"")</formula>
    </cfRule>
  </conditionalFormatting>
  <conditionalFormatting sqref="X94:AD94">
    <cfRule type="expression" dxfId="6" priority="33">
      <formula>AND(X94&lt;5,X91&lt;&gt;"")</formula>
    </cfRule>
  </conditionalFormatting>
  <conditionalFormatting sqref="X99:AD99">
    <cfRule type="expression" dxfId="5" priority="32">
      <formula>AND(X99&lt;5,X91&lt;&gt;"")</formula>
    </cfRule>
  </conditionalFormatting>
  <conditionalFormatting sqref="X100:AD100">
    <cfRule type="expression" dxfId="4" priority="31">
      <formula>AND(X100&lt;5,X91&lt;&gt;"")</formula>
    </cfRule>
  </conditionalFormatting>
  <conditionalFormatting sqref="X110:AD110">
    <cfRule type="expression" dxfId="3" priority="27">
      <formula>AND(X110&lt;5,X108&lt;&gt;"")</formula>
    </cfRule>
  </conditionalFormatting>
  <conditionalFormatting sqref="X111:AD111">
    <cfRule type="expression" dxfId="2" priority="26">
      <formula>AND(X111&lt;5,X108&lt;&gt;"")</formula>
    </cfRule>
  </conditionalFormatting>
  <conditionalFormatting sqref="X116:AD116">
    <cfRule type="expression" dxfId="1" priority="25">
      <formula>AND(X116&lt;5,X108&lt;&gt;"")</formula>
    </cfRule>
  </conditionalFormatting>
  <conditionalFormatting sqref="X117:AD117">
    <cfRule type="expression" dxfId="0" priority="24">
      <formula>AND(X117&lt;5,X108&lt;&gt;"")</formula>
    </cfRule>
  </conditionalFormatting>
  <pageMargins left="0.7" right="0.7" top="0.75" bottom="0.75" header="0.3" footer="0.3"/>
  <pageSetup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9CCC8-DFD0-45CB-A6D9-05E8C68A8A1E}">
  <sheetPr codeName="Sheet4">
    <tabColor rgb="FF9900FF"/>
  </sheetPr>
  <dimension ref="B2:D3"/>
  <sheetViews>
    <sheetView workbookViewId="0">
      <selection activeCell="K15" sqref="K15"/>
    </sheetView>
  </sheetViews>
  <sheetFormatPr defaultRowHeight="14.4" x14ac:dyDescent="0.55000000000000004"/>
  <cols>
    <col min="4" max="4" width="95.15625" customWidth="1"/>
  </cols>
  <sheetData>
    <row r="2" spans="2:4" x14ac:dyDescent="0.55000000000000004">
      <c r="B2" t="s">
        <v>71</v>
      </c>
      <c r="C2" t="s">
        <v>72</v>
      </c>
      <c r="D2" t="s">
        <v>73</v>
      </c>
    </row>
    <row r="3" spans="2:4" x14ac:dyDescent="0.55000000000000004">
      <c r="B3" s="55">
        <v>44584</v>
      </c>
      <c r="C3">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72A93-42C8-453D-84C6-F1590C295DA8}">
  <dimension ref="A1:C22"/>
  <sheetViews>
    <sheetView showGridLines="0" zoomScaleNormal="100" workbookViewId="0">
      <pane ySplit="1" topLeftCell="A2" activePane="bottomLeft" state="frozen"/>
      <selection pane="bottomLeft"/>
    </sheetView>
  </sheetViews>
  <sheetFormatPr defaultColWidth="0" defaultRowHeight="13.8" zeroHeight="1" x14ac:dyDescent="0.45"/>
  <cols>
    <col min="1" max="1" width="131.26171875" style="412" customWidth="1"/>
    <col min="2" max="2" width="122.26171875" style="310" customWidth="1"/>
    <col min="3" max="3" width="9.15625" style="304" hidden="1" customWidth="1"/>
    <col min="4" max="16384" width="9.15625" style="310" hidden="1"/>
  </cols>
  <sheetData>
    <row r="1" spans="1:3" ht="20.399999999999999" thickBot="1" x14ac:dyDescent="0.5">
      <c r="A1" s="409" t="s">
        <v>0</v>
      </c>
    </row>
    <row r="2" spans="1:3" ht="124.8" thickTop="1" x14ac:dyDescent="0.5">
      <c r="A2" s="413" t="s">
        <v>172</v>
      </c>
      <c r="B2" s="421" t="s">
        <v>146</v>
      </c>
      <c r="C2" s="407" t="s">
        <v>188</v>
      </c>
    </row>
    <row r="3" spans="1:3" ht="41.7" x14ac:dyDescent="0.5">
      <c r="A3" s="413" t="s">
        <v>173</v>
      </c>
      <c r="B3" s="309" t="s">
        <v>81</v>
      </c>
      <c r="C3" s="407" t="s">
        <v>97</v>
      </c>
    </row>
    <row r="4" spans="1:3" ht="18" thickBot="1" x14ac:dyDescent="0.5">
      <c r="A4" s="410" t="s">
        <v>83</v>
      </c>
    </row>
    <row r="5" spans="1:3" ht="69.599999999999994" thickTop="1" x14ac:dyDescent="0.5">
      <c r="A5" s="413" t="s">
        <v>174</v>
      </c>
      <c r="B5" s="309" t="s">
        <v>112</v>
      </c>
      <c r="C5" s="407" t="s">
        <v>117</v>
      </c>
    </row>
    <row r="6" spans="1:3" ht="14.4" thickBot="1" x14ac:dyDescent="0.5">
      <c r="A6" s="414" t="s">
        <v>140</v>
      </c>
      <c r="B6" s="311"/>
    </row>
    <row r="7" spans="1:3" ht="82.8" x14ac:dyDescent="0.45">
      <c r="A7" s="415" t="s">
        <v>175</v>
      </c>
      <c r="B7" s="417" t="s">
        <v>147</v>
      </c>
      <c r="C7" s="407" t="s">
        <v>143</v>
      </c>
    </row>
    <row r="8" spans="1:3" ht="14.4" thickBot="1" x14ac:dyDescent="0.5">
      <c r="A8" s="414" t="s">
        <v>118</v>
      </c>
      <c r="B8" s="311"/>
    </row>
    <row r="9" spans="1:3" ht="75" x14ac:dyDescent="0.5">
      <c r="A9" s="415" t="s">
        <v>176</v>
      </c>
      <c r="B9" s="309" t="s">
        <v>117</v>
      </c>
      <c r="C9" s="407" t="s">
        <v>117</v>
      </c>
    </row>
    <row r="10" spans="1:3" ht="14.4" thickBot="1" x14ac:dyDescent="0.5">
      <c r="A10" s="414" t="s">
        <v>119</v>
      </c>
      <c r="B10" s="311"/>
    </row>
    <row r="11" spans="1:3" ht="83.1" x14ac:dyDescent="0.5">
      <c r="A11" s="415" t="s">
        <v>177</v>
      </c>
      <c r="B11" s="309" t="s">
        <v>117</v>
      </c>
      <c r="C11" s="407" t="s">
        <v>143</v>
      </c>
    </row>
    <row r="12" spans="1:3" ht="18" thickBot="1" x14ac:dyDescent="0.5">
      <c r="A12" s="410" t="s">
        <v>84</v>
      </c>
    </row>
    <row r="13" spans="1:3" ht="55.8" thickTop="1" x14ac:dyDescent="0.5">
      <c r="A13" s="413" t="s">
        <v>178</v>
      </c>
      <c r="B13" s="309" t="s">
        <v>97</v>
      </c>
      <c r="C13" s="407" t="s">
        <v>112</v>
      </c>
    </row>
    <row r="14" spans="1:3" ht="15.3" thickBot="1" x14ac:dyDescent="0.5">
      <c r="A14" s="411" t="s">
        <v>127</v>
      </c>
      <c r="B14" s="306"/>
    </row>
    <row r="15" spans="1:3" ht="82.8" x14ac:dyDescent="0.45">
      <c r="A15" s="413" t="s">
        <v>179</v>
      </c>
      <c r="B15" s="326" t="s">
        <v>117</v>
      </c>
      <c r="C15" s="407" t="s">
        <v>143</v>
      </c>
    </row>
    <row r="16" spans="1:3" ht="69" x14ac:dyDescent="0.45">
      <c r="A16" s="413" t="s">
        <v>180</v>
      </c>
      <c r="B16" s="326" t="s">
        <v>112</v>
      </c>
      <c r="C16" s="407" t="s">
        <v>117</v>
      </c>
    </row>
    <row r="17" spans="1:3" ht="41.4" x14ac:dyDescent="0.45">
      <c r="A17" s="413" t="s">
        <v>181</v>
      </c>
      <c r="B17" s="417" t="s">
        <v>148</v>
      </c>
      <c r="C17" s="407" t="s">
        <v>97</v>
      </c>
    </row>
    <row r="18" spans="1:3" ht="15.3" thickBot="1" x14ac:dyDescent="0.5">
      <c r="A18" s="411" t="s">
        <v>89</v>
      </c>
      <c r="B18" s="306"/>
    </row>
    <row r="19" spans="1:3" ht="82.8" x14ac:dyDescent="0.45">
      <c r="A19" s="413" t="s">
        <v>182</v>
      </c>
      <c r="B19" s="326" t="s">
        <v>117</v>
      </c>
      <c r="C19" s="407" t="s">
        <v>143</v>
      </c>
    </row>
    <row r="20" spans="1:3" ht="69" x14ac:dyDescent="0.45">
      <c r="A20" s="413" t="s">
        <v>183</v>
      </c>
      <c r="B20" s="326" t="s">
        <v>112</v>
      </c>
      <c r="C20" s="407" t="s">
        <v>117</v>
      </c>
    </row>
    <row r="21" spans="1:3" ht="45" x14ac:dyDescent="0.45">
      <c r="A21" s="413" t="s">
        <v>184</v>
      </c>
      <c r="B21" s="417" t="s">
        <v>149</v>
      </c>
    </row>
    <row r="22" spans="1:3" x14ac:dyDescent="0.45">
      <c r="A22" s="423" t="s">
        <v>24</v>
      </c>
    </row>
  </sheetData>
  <sheetProtection sheet="1" scenarios="1" formatCells="0" formatColumns="0" formatRows="0"/>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12CEF-7419-4485-9FD5-7C77362B10D0}">
  <sheetPr>
    <tabColor theme="8" tint="0.79998168889431442"/>
  </sheetPr>
  <dimension ref="A1:AG168"/>
  <sheetViews>
    <sheetView showGridLines="0" zoomScale="85" zoomScaleNormal="85" workbookViewId="0">
      <pane xSplit="1" ySplit="2" topLeftCell="B3" activePane="bottomRight" state="frozen"/>
      <selection activeCell="L10" sqref="L10:L16"/>
      <selection pane="topRight" activeCell="L10" sqref="L10:L16"/>
      <selection pane="bottomLeft" activeCell="L10" sqref="L10:L16"/>
      <selection pane="bottomRight" activeCell="L10" sqref="L10:L16"/>
    </sheetView>
  </sheetViews>
  <sheetFormatPr defaultColWidth="0" defaultRowHeight="14.4" zeroHeight="1" x14ac:dyDescent="0.55000000000000004"/>
  <cols>
    <col min="1" max="1" width="4.41796875" style="138" customWidth="1"/>
    <col min="2" max="2" width="35.41796875" style="138" customWidth="1"/>
    <col min="3" max="3" width="12.68359375" style="138" customWidth="1"/>
    <col min="4" max="5" width="17.578125" style="138" customWidth="1"/>
    <col min="6" max="6" width="16.68359375" style="138" customWidth="1"/>
    <col min="7" max="7" width="17.578125" style="138" customWidth="1"/>
    <col min="8" max="10" width="16.68359375" style="138" customWidth="1"/>
    <col min="11" max="11" width="0.83984375" style="138" customWidth="1"/>
    <col min="12" max="12" width="49.578125" style="138" customWidth="1"/>
    <col min="13" max="13" width="0.83984375" style="136" customWidth="1"/>
    <col min="14" max="14" width="16.41796875" style="234" hidden="1" customWidth="1"/>
    <col min="15" max="21" width="12.68359375" style="25" hidden="1" customWidth="1"/>
    <col min="22" max="22" width="2.26171875" style="25" hidden="1" customWidth="1"/>
    <col min="23" max="23" width="6.15625" style="25" hidden="1" customWidth="1"/>
    <col min="24" max="24" width="2.26171875" style="25" hidden="1" customWidth="1"/>
    <col min="25" max="25" width="19.68359375" style="139" hidden="1" customWidth="1"/>
    <col min="26" max="26" width="15.578125" style="234" hidden="1" customWidth="1"/>
    <col min="27" max="27" width="14.26171875" style="233" hidden="1" customWidth="1"/>
    <col min="28" max="28" width="13.68359375" style="233" hidden="1" customWidth="1"/>
    <col min="29" max="30" width="13.41796875" style="233" hidden="1" customWidth="1"/>
    <col min="31" max="33" width="14.15625" style="233" hidden="1" customWidth="1"/>
    <col min="34" max="16384" width="9.15625" style="138" hidden="1"/>
  </cols>
  <sheetData>
    <row r="1" spans="1:33" ht="20.7" thickBot="1" x14ac:dyDescent="0.6">
      <c r="A1" s="313" t="s">
        <v>120</v>
      </c>
      <c r="B1" s="312"/>
      <c r="C1" s="227"/>
      <c r="D1" s="227"/>
      <c r="E1" s="300" t="s">
        <v>94</v>
      </c>
      <c r="F1" s="301" t="str">
        <f>IF(C27=0,0,TEXT(C27,"###,###,###"))</f>
        <v>72,287</v>
      </c>
      <c r="G1" s="300" t="s">
        <v>95</v>
      </c>
      <c r="H1" s="301" t="str">
        <f>IF(C28=0,0,TEXT(C28,"###,###,###"))</f>
        <v>1,221</v>
      </c>
      <c r="I1" s="300" t="s">
        <v>96</v>
      </c>
      <c r="J1" s="301" t="str">
        <f>IF(C29=0,0,TEXT(C29,"###,###,###"))</f>
        <v>811</v>
      </c>
      <c r="L1" s="250" t="s">
        <v>85</v>
      </c>
      <c r="N1" s="228" t="s">
        <v>31</v>
      </c>
      <c r="S1" s="229"/>
      <c r="T1" s="230" t="s">
        <v>53</v>
      </c>
      <c r="U1" s="50">
        <v>0.95</v>
      </c>
      <c r="V1" s="229"/>
      <c r="W1" s="47"/>
      <c r="X1" s="47"/>
      <c r="Y1" s="231" t="s">
        <v>54</v>
      </c>
      <c r="Z1" s="232">
        <f>1-U1</f>
        <v>5.0000000000000044E-2</v>
      </c>
    </row>
    <row r="2" spans="1:33" x14ac:dyDescent="0.55000000000000004">
      <c r="B2" s="472"/>
      <c r="C2" s="472"/>
      <c r="D2" s="472"/>
      <c r="E2" s="472"/>
      <c r="F2" s="472"/>
      <c r="G2" s="472"/>
      <c r="H2" s="472"/>
      <c r="I2" s="472"/>
      <c r="J2" s="472"/>
    </row>
    <row r="3" spans="1:33" ht="14.5" customHeight="1" thickBot="1" x14ac:dyDescent="0.6">
      <c r="B3" s="221" t="s">
        <v>87</v>
      </c>
      <c r="N3" s="473"/>
      <c r="O3" s="473"/>
      <c r="P3" s="473"/>
      <c r="Q3" s="473"/>
      <c r="R3" s="473"/>
      <c r="S3" s="473"/>
      <c r="T3" s="473"/>
      <c r="Z3" s="235"/>
      <c r="AA3" s="201"/>
      <c r="AB3" s="201"/>
      <c r="AC3" s="201"/>
      <c r="AD3" s="201"/>
      <c r="AE3" s="201"/>
      <c r="AF3" s="201"/>
      <c r="AG3" s="201"/>
    </row>
    <row r="4" spans="1:33" ht="14.5" customHeight="1" x14ac:dyDescent="0.55000000000000004">
      <c r="B4" s="467" t="s">
        <v>99</v>
      </c>
      <c r="C4" s="467"/>
      <c r="D4" s="467"/>
      <c r="E4" s="467"/>
      <c r="F4" s="467"/>
      <c r="G4" s="467"/>
      <c r="H4" s="467"/>
      <c r="I4" s="467"/>
      <c r="J4" s="467"/>
      <c r="L4" s="470" t="s">
        <v>98</v>
      </c>
      <c r="N4" s="473"/>
      <c r="O4" s="473"/>
      <c r="P4" s="473"/>
      <c r="Q4" s="473"/>
      <c r="R4" s="473"/>
      <c r="S4" s="473"/>
      <c r="T4" s="473"/>
      <c r="Z4" s="235"/>
      <c r="AA4" s="201"/>
      <c r="AB4" s="201"/>
      <c r="AC4" s="201"/>
      <c r="AD4" s="201"/>
      <c r="AE4" s="201"/>
      <c r="AF4" s="201"/>
      <c r="AG4" s="201"/>
    </row>
    <row r="5" spans="1:33" x14ac:dyDescent="0.55000000000000004">
      <c r="B5" s="467" t="s">
        <v>100</v>
      </c>
      <c r="C5" s="467"/>
      <c r="D5" s="467"/>
      <c r="E5" s="467"/>
      <c r="F5" s="467"/>
      <c r="G5" s="467"/>
      <c r="H5" s="467"/>
      <c r="I5" s="467"/>
      <c r="J5" s="467"/>
      <c r="L5" s="474"/>
      <c r="N5" s="473"/>
      <c r="O5" s="473"/>
      <c r="P5" s="473"/>
      <c r="Q5" s="473"/>
      <c r="R5" s="473"/>
      <c r="S5" s="473"/>
      <c r="T5" s="473"/>
      <c r="Z5" s="235"/>
      <c r="AA5" s="201"/>
      <c r="AB5" s="201"/>
      <c r="AC5" s="201"/>
      <c r="AD5" s="201"/>
      <c r="AE5" s="201"/>
      <c r="AF5" s="201"/>
      <c r="AG5" s="201"/>
    </row>
    <row r="6" spans="1:33" x14ac:dyDescent="0.55000000000000004">
      <c r="B6" s="467" t="s">
        <v>101</v>
      </c>
      <c r="C6" s="467"/>
      <c r="D6" s="467"/>
      <c r="E6" s="467"/>
      <c r="F6" s="467"/>
      <c r="G6" s="467"/>
      <c r="H6" s="467"/>
      <c r="I6" s="467"/>
      <c r="J6" s="467"/>
      <c r="L6" s="474"/>
      <c r="N6" s="473"/>
      <c r="O6" s="473"/>
      <c r="P6" s="473"/>
      <c r="Q6" s="473"/>
      <c r="R6" s="473"/>
      <c r="S6" s="473"/>
      <c r="T6" s="473"/>
      <c r="Z6" s="235"/>
      <c r="AA6" s="201"/>
      <c r="AB6" s="201"/>
      <c r="AC6" s="201"/>
      <c r="AD6" s="201"/>
      <c r="AE6" s="201"/>
      <c r="AF6" s="201"/>
      <c r="AG6" s="201"/>
    </row>
    <row r="7" spans="1:33" ht="43.5" thickBot="1" x14ac:dyDescent="0.6">
      <c r="B7" s="475" t="s">
        <v>102</v>
      </c>
      <c r="C7" s="476"/>
      <c r="D7" s="476"/>
      <c r="E7" s="476"/>
      <c r="F7" s="476"/>
      <c r="G7" s="476"/>
      <c r="H7" s="476"/>
      <c r="I7" s="476"/>
      <c r="J7" s="476"/>
      <c r="K7" s="137" t="s">
        <v>97</v>
      </c>
      <c r="L7" s="471"/>
      <c r="N7" s="473"/>
      <c r="O7" s="473"/>
      <c r="P7" s="473"/>
      <c r="Q7" s="473"/>
      <c r="R7" s="473"/>
      <c r="S7" s="473"/>
      <c r="T7" s="473"/>
      <c r="Z7" s="235"/>
      <c r="AA7" s="201"/>
      <c r="AB7" s="201"/>
      <c r="AC7" s="201"/>
      <c r="AD7" s="201"/>
      <c r="AE7" s="201"/>
      <c r="AF7" s="201"/>
      <c r="AG7" s="201"/>
    </row>
    <row r="8" spans="1:33" x14ac:dyDescent="0.55000000000000004">
      <c r="N8" s="473"/>
      <c r="O8" s="473"/>
      <c r="P8" s="473"/>
      <c r="Q8" s="473"/>
      <c r="R8" s="473"/>
      <c r="S8" s="473"/>
      <c r="T8" s="473"/>
      <c r="Z8" s="235"/>
      <c r="AA8" s="201"/>
      <c r="AB8" s="201"/>
      <c r="AC8" s="201"/>
      <c r="AD8" s="201"/>
      <c r="AE8" s="201"/>
      <c r="AF8" s="201"/>
      <c r="AG8" s="201"/>
    </row>
    <row r="9" spans="1:33" ht="14.7" thickBot="1" x14ac:dyDescent="0.6">
      <c r="B9" s="477" t="s">
        <v>88</v>
      </c>
      <c r="C9" s="477"/>
      <c r="D9" s="477"/>
      <c r="E9" s="477"/>
      <c r="F9" s="477"/>
      <c r="G9" s="477"/>
      <c r="H9" s="477"/>
      <c r="I9" s="477"/>
      <c r="J9" s="477"/>
      <c r="N9" s="473"/>
      <c r="O9" s="473"/>
      <c r="P9" s="473"/>
      <c r="Q9" s="473"/>
      <c r="R9" s="473"/>
      <c r="S9" s="473"/>
      <c r="T9" s="473"/>
      <c r="Z9" s="235"/>
      <c r="AA9" s="201"/>
      <c r="AB9" s="201"/>
      <c r="AC9" s="201"/>
      <c r="AD9" s="201"/>
      <c r="AE9" s="201"/>
      <c r="AF9" s="201"/>
      <c r="AG9" s="201"/>
    </row>
    <row r="10" spans="1:33" ht="14.5" customHeight="1" x14ac:dyDescent="0.55000000000000004">
      <c r="B10" s="468" t="s">
        <v>86</v>
      </c>
      <c r="C10" s="468"/>
      <c r="D10" s="468"/>
      <c r="E10" s="468"/>
      <c r="F10" s="468"/>
      <c r="G10" s="468"/>
      <c r="H10" s="468"/>
      <c r="I10" s="468"/>
      <c r="J10" s="468"/>
      <c r="L10" s="478" t="s">
        <v>90</v>
      </c>
      <c r="N10" s="473"/>
      <c r="O10" s="473"/>
      <c r="P10" s="473"/>
      <c r="Q10" s="473"/>
      <c r="R10" s="473"/>
      <c r="S10" s="473"/>
      <c r="T10" s="473"/>
      <c r="W10" s="466"/>
      <c r="X10" s="466"/>
      <c r="Y10" s="466"/>
      <c r="Z10" s="235"/>
      <c r="AA10" s="201"/>
      <c r="AB10" s="201"/>
      <c r="AC10" s="201"/>
      <c r="AD10" s="201"/>
      <c r="AE10" s="201"/>
      <c r="AF10" s="201"/>
      <c r="AG10" s="201"/>
    </row>
    <row r="11" spans="1:33" x14ac:dyDescent="0.55000000000000004">
      <c r="B11" s="467" t="s">
        <v>103</v>
      </c>
      <c r="C11" s="467"/>
      <c r="D11" s="467"/>
      <c r="E11" s="467"/>
      <c r="F11" s="467"/>
      <c r="G11" s="467"/>
      <c r="H11" s="467"/>
      <c r="I11" s="467"/>
      <c r="J11" s="467"/>
      <c r="L11" s="479"/>
      <c r="N11" s="473"/>
      <c r="O11" s="473"/>
      <c r="P11" s="473"/>
      <c r="Q11" s="473"/>
      <c r="R11" s="473"/>
      <c r="S11" s="473"/>
      <c r="T11" s="473"/>
      <c r="W11" s="466"/>
      <c r="X11" s="466"/>
      <c r="Y11" s="466"/>
      <c r="Z11" s="235"/>
      <c r="AA11" s="201"/>
      <c r="AB11" s="201"/>
      <c r="AC11" s="201"/>
      <c r="AD11" s="201"/>
      <c r="AE11" s="201"/>
      <c r="AF11" s="201"/>
      <c r="AG11" s="201"/>
    </row>
    <row r="12" spans="1:33" x14ac:dyDescent="0.55000000000000004">
      <c r="B12" s="467" t="s">
        <v>104</v>
      </c>
      <c r="C12" s="467"/>
      <c r="D12" s="467"/>
      <c r="E12" s="467"/>
      <c r="F12" s="467"/>
      <c r="G12" s="467"/>
      <c r="H12" s="467"/>
      <c r="I12" s="467"/>
      <c r="J12" s="467"/>
      <c r="L12" s="479"/>
      <c r="N12" s="473"/>
      <c r="O12" s="473"/>
      <c r="P12" s="473"/>
      <c r="Q12" s="473"/>
      <c r="R12" s="473"/>
      <c r="S12" s="473"/>
      <c r="T12" s="473"/>
      <c r="W12" s="466"/>
      <c r="X12" s="466"/>
      <c r="Y12" s="466"/>
      <c r="Z12" s="235"/>
      <c r="AA12" s="201"/>
      <c r="AB12" s="201"/>
      <c r="AC12" s="201"/>
      <c r="AD12" s="201"/>
      <c r="AE12" s="201"/>
      <c r="AF12" s="201"/>
      <c r="AG12" s="201"/>
    </row>
    <row r="13" spans="1:33" x14ac:dyDescent="0.55000000000000004">
      <c r="B13" s="467" t="s">
        <v>105</v>
      </c>
      <c r="C13" s="467"/>
      <c r="D13" s="467"/>
      <c r="E13" s="467"/>
      <c r="F13" s="467"/>
      <c r="G13" s="467"/>
      <c r="H13" s="467"/>
      <c r="I13" s="467"/>
      <c r="J13" s="467"/>
      <c r="L13" s="479"/>
      <c r="N13" s="473"/>
      <c r="O13" s="473"/>
      <c r="P13" s="473"/>
      <c r="Q13" s="473"/>
      <c r="R13" s="473"/>
      <c r="S13" s="473"/>
      <c r="T13" s="473"/>
      <c r="W13" s="466"/>
      <c r="X13" s="466"/>
      <c r="Y13" s="466"/>
      <c r="Z13" s="235"/>
      <c r="AA13" s="201"/>
      <c r="AB13" s="201"/>
      <c r="AC13" s="201"/>
      <c r="AD13" s="201"/>
      <c r="AE13" s="201"/>
      <c r="AF13" s="201"/>
      <c r="AG13" s="201"/>
    </row>
    <row r="14" spans="1:33" x14ac:dyDescent="0.55000000000000004">
      <c r="B14" s="302" t="s">
        <v>121</v>
      </c>
      <c r="C14" s="302"/>
      <c r="D14" s="302"/>
      <c r="E14" s="302"/>
      <c r="F14" s="302"/>
      <c r="G14" s="302"/>
      <c r="H14" s="302"/>
      <c r="I14" s="302"/>
      <c r="J14" s="302"/>
      <c r="L14" s="479"/>
      <c r="N14" s="473"/>
      <c r="O14" s="473"/>
      <c r="P14" s="473"/>
      <c r="Q14" s="473"/>
      <c r="R14" s="473"/>
      <c r="S14" s="473"/>
      <c r="T14" s="473"/>
      <c r="W14" s="466"/>
      <c r="X14" s="466"/>
      <c r="Y14" s="466"/>
      <c r="Z14" s="235"/>
      <c r="AA14" s="201"/>
      <c r="AB14" s="201"/>
      <c r="AC14" s="201"/>
      <c r="AD14" s="201"/>
      <c r="AE14" s="201"/>
      <c r="AF14" s="201"/>
      <c r="AG14" s="201"/>
    </row>
    <row r="15" spans="1:33" x14ac:dyDescent="0.55000000000000004">
      <c r="B15" s="242"/>
      <c r="C15" s="242"/>
      <c r="D15" s="242"/>
      <c r="E15" s="242"/>
      <c r="F15" s="242"/>
      <c r="G15" s="242"/>
      <c r="H15" s="242"/>
      <c r="I15" s="242"/>
      <c r="J15" s="242"/>
      <c r="L15" s="479"/>
      <c r="N15" s="473"/>
      <c r="O15" s="473"/>
      <c r="P15" s="473"/>
      <c r="Q15" s="473"/>
      <c r="R15" s="473"/>
      <c r="S15" s="473"/>
      <c r="T15" s="473"/>
      <c r="W15" s="466"/>
      <c r="X15" s="466"/>
      <c r="Y15" s="466"/>
      <c r="Z15" s="235"/>
      <c r="AA15" s="201"/>
      <c r="AB15" s="201"/>
      <c r="AC15" s="201"/>
      <c r="AD15" s="201"/>
      <c r="AE15" s="201"/>
      <c r="AF15" s="201"/>
      <c r="AG15" s="201"/>
    </row>
    <row r="16" spans="1:33" x14ac:dyDescent="0.55000000000000004">
      <c r="B16" s="468" t="s">
        <v>89</v>
      </c>
      <c r="C16" s="468"/>
      <c r="D16" s="468"/>
      <c r="E16" s="468"/>
      <c r="F16" s="468"/>
      <c r="G16" s="468"/>
      <c r="H16" s="468"/>
      <c r="I16" s="468"/>
      <c r="J16" s="468"/>
      <c r="L16" s="479"/>
      <c r="N16" s="473"/>
      <c r="O16" s="473"/>
      <c r="P16" s="473"/>
      <c r="Q16" s="473"/>
      <c r="R16" s="473"/>
      <c r="S16" s="473"/>
      <c r="T16" s="473"/>
      <c r="W16" s="466"/>
      <c r="X16" s="466"/>
      <c r="Y16" s="466"/>
      <c r="Z16" s="235"/>
      <c r="AA16" s="201"/>
      <c r="AB16" s="201"/>
      <c r="AC16" s="201"/>
      <c r="AD16" s="201"/>
      <c r="AE16" s="201"/>
      <c r="AF16" s="201"/>
      <c r="AG16" s="201"/>
    </row>
    <row r="17" spans="1:33" x14ac:dyDescent="0.55000000000000004">
      <c r="B17" s="467" t="s">
        <v>106</v>
      </c>
      <c r="C17" s="467"/>
      <c r="D17" s="467"/>
      <c r="E17" s="467"/>
      <c r="F17" s="467"/>
      <c r="G17" s="467"/>
      <c r="H17" s="467"/>
      <c r="I17" s="467"/>
      <c r="J17" s="467"/>
      <c r="N17" s="473"/>
      <c r="O17" s="473"/>
      <c r="P17" s="473"/>
      <c r="Q17" s="473"/>
      <c r="R17" s="473"/>
      <c r="S17" s="473"/>
      <c r="T17" s="473"/>
      <c r="W17" s="466"/>
      <c r="X17" s="466"/>
      <c r="Y17" s="466"/>
      <c r="Z17" s="235"/>
      <c r="AA17" s="201"/>
      <c r="AB17" s="201"/>
      <c r="AC17" s="201"/>
      <c r="AD17" s="201"/>
      <c r="AE17" s="201"/>
      <c r="AF17" s="201"/>
      <c r="AG17" s="201"/>
    </row>
    <row r="18" spans="1:33" x14ac:dyDescent="0.55000000000000004">
      <c r="B18" s="467" t="s">
        <v>107</v>
      </c>
      <c r="C18" s="467"/>
      <c r="D18" s="467"/>
      <c r="E18" s="467"/>
      <c r="F18" s="467"/>
      <c r="G18" s="467"/>
      <c r="H18" s="467"/>
      <c r="I18" s="467"/>
      <c r="J18" s="467"/>
      <c r="N18" s="473"/>
      <c r="O18" s="473"/>
      <c r="P18" s="473"/>
      <c r="Q18" s="473"/>
      <c r="R18" s="473"/>
      <c r="S18" s="473"/>
      <c r="T18" s="473"/>
      <c r="W18" s="466"/>
      <c r="X18" s="466"/>
      <c r="Y18" s="466"/>
      <c r="Z18" s="235"/>
      <c r="AA18" s="201"/>
      <c r="AB18" s="201"/>
      <c r="AC18" s="201"/>
      <c r="AD18" s="201"/>
      <c r="AE18" s="201"/>
      <c r="AF18" s="201"/>
      <c r="AG18" s="201"/>
    </row>
    <row r="19" spans="1:33" x14ac:dyDescent="0.55000000000000004">
      <c r="B19" s="467" t="s">
        <v>108</v>
      </c>
      <c r="C19" s="467"/>
      <c r="D19" s="467"/>
      <c r="E19" s="467"/>
      <c r="F19" s="467"/>
      <c r="G19" s="467"/>
      <c r="H19" s="467"/>
      <c r="I19" s="467"/>
      <c r="J19" s="467"/>
      <c r="N19" s="473"/>
      <c r="O19" s="473"/>
      <c r="P19" s="473"/>
      <c r="Q19" s="473"/>
      <c r="R19" s="473"/>
      <c r="S19" s="473"/>
      <c r="T19" s="473"/>
      <c r="W19" s="466"/>
      <c r="X19" s="466"/>
      <c r="Y19" s="466"/>
      <c r="Z19" s="235"/>
      <c r="AA19" s="201"/>
      <c r="AB19" s="201"/>
      <c r="AC19" s="201"/>
      <c r="AD19" s="201"/>
      <c r="AE19" s="201"/>
      <c r="AF19" s="201"/>
      <c r="AG19" s="201"/>
    </row>
    <row r="20" spans="1:33" x14ac:dyDescent="0.55000000000000004">
      <c r="B20" s="302" t="s">
        <v>122</v>
      </c>
      <c r="C20" s="302"/>
      <c r="D20" s="302"/>
      <c r="E20" s="302"/>
      <c r="F20" s="302"/>
      <c r="G20" s="302"/>
      <c r="H20" s="302"/>
      <c r="I20" s="302"/>
      <c r="J20" s="302"/>
      <c r="N20" s="473"/>
      <c r="O20" s="473"/>
      <c r="P20" s="473"/>
      <c r="Q20" s="473"/>
      <c r="R20" s="473"/>
      <c r="S20" s="473"/>
      <c r="T20" s="473"/>
      <c r="W20" s="466"/>
      <c r="X20" s="466"/>
      <c r="Y20" s="466"/>
      <c r="Z20" s="235"/>
      <c r="AA20" s="201"/>
      <c r="AB20" s="201"/>
      <c r="AC20" s="201"/>
      <c r="AD20" s="201"/>
      <c r="AE20" s="201"/>
      <c r="AF20" s="201"/>
      <c r="AG20" s="201"/>
    </row>
    <row r="21" spans="1:33" ht="14.7" thickBot="1" x14ac:dyDescent="0.6">
      <c r="B21" s="242"/>
      <c r="C21" s="242"/>
      <c r="D21" s="242"/>
      <c r="E21" s="242"/>
      <c r="F21" s="242"/>
      <c r="G21" s="242"/>
      <c r="H21" s="242"/>
      <c r="I21" s="242"/>
      <c r="J21" s="242"/>
      <c r="N21" s="473"/>
      <c r="O21" s="473"/>
      <c r="P21" s="473"/>
      <c r="Q21" s="473"/>
      <c r="R21" s="473"/>
      <c r="S21" s="473"/>
      <c r="T21" s="473"/>
      <c r="W21" s="466"/>
      <c r="X21" s="466"/>
      <c r="Y21" s="466"/>
      <c r="Z21" s="235"/>
      <c r="AA21" s="201"/>
      <c r="AB21" s="201"/>
      <c r="AC21" s="201"/>
      <c r="AD21" s="201"/>
      <c r="AE21" s="201"/>
      <c r="AF21" s="201"/>
      <c r="AG21" s="201"/>
    </row>
    <row r="22" spans="1:33" x14ac:dyDescent="0.55000000000000004">
      <c r="B22" s="469" t="s">
        <v>91</v>
      </c>
      <c r="C22" s="469"/>
      <c r="D22" s="469"/>
      <c r="E22" s="469"/>
      <c r="F22" s="469"/>
      <c r="G22" s="469"/>
      <c r="H22" s="469"/>
      <c r="I22" s="469"/>
      <c r="J22" s="469"/>
      <c r="L22" s="470" t="s">
        <v>93</v>
      </c>
      <c r="N22" s="473"/>
      <c r="O22" s="473"/>
      <c r="P22" s="473"/>
      <c r="Q22" s="473"/>
      <c r="R22" s="473"/>
      <c r="S22" s="473"/>
      <c r="T22" s="473"/>
      <c r="W22" s="466"/>
      <c r="X22" s="466"/>
      <c r="Y22" s="466"/>
      <c r="Z22" s="235"/>
      <c r="AA22" s="201"/>
      <c r="AB22" s="201"/>
      <c r="AC22" s="201"/>
      <c r="AD22" s="201"/>
      <c r="AE22" s="201"/>
      <c r="AF22" s="201"/>
      <c r="AG22" s="201"/>
    </row>
    <row r="23" spans="1:33" ht="14.7" thickBot="1" x14ac:dyDescent="0.6">
      <c r="B23" s="469" t="s">
        <v>92</v>
      </c>
      <c r="C23" s="469"/>
      <c r="D23" s="469"/>
      <c r="E23" s="469"/>
      <c r="F23" s="469"/>
      <c r="G23" s="469"/>
      <c r="H23" s="469"/>
      <c r="I23" s="469"/>
      <c r="J23" s="469"/>
      <c r="L23" s="471"/>
      <c r="N23" s="473"/>
      <c r="O23" s="473"/>
      <c r="P23" s="473"/>
      <c r="Q23" s="473"/>
      <c r="R23" s="473"/>
      <c r="S23" s="473"/>
      <c r="T23" s="473"/>
      <c r="W23" s="466"/>
      <c r="X23" s="466"/>
      <c r="Y23" s="466"/>
      <c r="AA23" s="201"/>
      <c r="AB23" s="201"/>
      <c r="AC23" s="201"/>
      <c r="AD23" s="201"/>
      <c r="AE23" s="201"/>
      <c r="AF23" s="201"/>
      <c r="AG23" s="201"/>
    </row>
    <row r="24" spans="1:33" s="237" customFormat="1" ht="14.7" thickBot="1" x14ac:dyDescent="0.6">
      <c r="B24" s="238"/>
      <c r="C24" s="238"/>
      <c r="D24" s="238"/>
      <c r="E24" s="238"/>
      <c r="F24" s="238"/>
      <c r="G24" s="238"/>
      <c r="H24" s="238"/>
      <c r="I24" s="238"/>
      <c r="J24" s="238"/>
      <c r="M24" s="236"/>
      <c r="N24" s="234"/>
      <c r="O24" s="25"/>
      <c r="P24" s="25"/>
      <c r="Q24" s="25"/>
      <c r="R24" s="25"/>
      <c r="S24" s="25"/>
      <c r="T24" s="25"/>
      <c r="U24" s="25"/>
      <c r="V24" s="25"/>
      <c r="X24" s="25"/>
      <c r="Y24" s="139"/>
      <c r="AA24" s="208"/>
      <c r="AB24" s="208"/>
      <c r="AC24" s="208"/>
      <c r="AD24" s="208"/>
      <c r="AE24" s="208"/>
      <c r="AF24" s="208"/>
      <c r="AG24" s="208"/>
    </row>
    <row r="25" spans="1:33" ht="16" customHeight="1" thickBot="1" x14ac:dyDescent="0.6">
      <c r="A25" s="440" t="s">
        <v>45</v>
      </c>
      <c r="B25" s="288" t="s">
        <v>83</v>
      </c>
      <c r="C25" s="240"/>
      <c r="D25" s="240"/>
      <c r="E25" s="240"/>
      <c r="F25" s="240"/>
      <c r="G25" s="240"/>
      <c r="H25" s="240"/>
      <c r="I25" s="240"/>
      <c r="J25" s="241"/>
      <c r="K25" s="241"/>
      <c r="L25" s="241"/>
    </row>
    <row r="26" spans="1:33" ht="41.1" customHeight="1" thickBot="1" x14ac:dyDescent="0.6">
      <c r="A26" s="441"/>
      <c r="B26" s="314" t="s">
        <v>45</v>
      </c>
      <c r="C26" s="222" t="s">
        <v>6</v>
      </c>
      <c r="D26" s="223" t="s">
        <v>1</v>
      </c>
      <c r="E26" s="224" t="s">
        <v>2</v>
      </c>
      <c r="F26" s="224" t="s">
        <v>3</v>
      </c>
      <c r="G26" s="224" t="s">
        <v>4</v>
      </c>
      <c r="H26" s="225" t="s">
        <v>5</v>
      </c>
      <c r="I26" s="225" t="s">
        <v>8</v>
      </c>
      <c r="J26" s="226" t="s">
        <v>10</v>
      </c>
      <c r="L26" s="463" t="str">
        <f>IF(OR(MAX(O46:U46)&lt;=0,MAX(O46:U46)=COUNTA(D34:J34)),"","! Note: Results include data from only "&amp;IF(MAX(O46:U46)=1,"this 1 category: ", "these "&amp;MAX(O46:U46)&amp;" categories: "))&amp;IF(OR(MAX(O46:U46)&lt;=0,MAX(O46:U46)=COUNTA(D34:J34)),"",SUBSTITUTE(O34&amp;"; "&amp;IF(P34="","",P34&amp;"; "&amp;IF(Q34="","",Q34&amp;"; "&amp;IF(R34="","",R34&amp;"; "&amp;IF(S34="","",S34&amp;"; "&amp;IF(T34="","",T34&amp;"; "&amp;IF(U34="","",U34&amp;"; ")))))),"; ","",MAX(O46:U46))&amp;".")</f>
        <v>! Note: Results include data from only these 6 categories: African American or Black; American Indian or Alaska Native; Asian; Native Hawaiian or Pacific Islander; White; More than one race.</v>
      </c>
    </row>
    <row r="27" spans="1:33" s="245" customFormat="1" ht="15.6" x14ac:dyDescent="0.55000000000000004">
      <c r="A27" s="441"/>
      <c r="B27" s="289" t="s">
        <v>75</v>
      </c>
      <c r="C27" s="243">
        <f>SUM(D27:J27)</f>
        <v>72287</v>
      </c>
      <c r="D27" s="210">
        <v>1768</v>
      </c>
      <c r="E27" s="211">
        <v>14350</v>
      </c>
      <c r="F27" s="211">
        <v>30832</v>
      </c>
      <c r="G27" s="211">
        <v>10370</v>
      </c>
      <c r="H27" s="211">
        <v>351</v>
      </c>
      <c r="I27" s="211">
        <v>14616</v>
      </c>
      <c r="J27" s="212"/>
      <c r="L27" s="464"/>
      <c r="M27" s="244"/>
      <c r="O27" s="213"/>
      <c r="P27" s="213"/>
      <c r="Q27" s="213"/>
      <c r="R27" s="213"/>
      <c r="S27" s="213"/>
      <c r="T27" s="213"/>
      <c r="U27" s="213"/>
      <c r="V27" s="213"/>
      <c r="W27" s="213"/>
      <c r="X27" s="213"/>
      <c r="Y27" s="246"/>
      <c r="AA27" s="247"/>
      <c r="AB27" s="247"/>
      <c r="AC27" s="247"/>
      <c r="AD27" s="247"/>
      <c r="AE27" s="247"/>
      <c r="AF27" s="247"/>
      <c r="AG27" s="247"/>
    </row>
    <row r="28" spans="1:33" s="245" customFormat="1" ht="15.6" x14ac:dyDescent="0.55000000000000004">
      <c r="A28" s="441"/>
      <c r="B28" s="290" t="s">
        <v>78</v>
      </c>
      <c r="C28" s="248">
        <f t="shared" ref="C28:C29" si="0">SUM(D28:J28)</f>
        <v>1221</v>
      </c>
      <c r="D28" s="214">
        <v>27</v>
      </c>
      <c r="E28" s="215">
        <v>265</v>
      </c>
      <c r="F28" s="215">
        <v>490</v>
      </c>
      <c r="G28" s="215">
        <v>125</v>
      </c>
      <c r="H28" s="215">
        <v>6</v>
      </c>
      <c r="I28" s="215">
        <v>308</v>
      </c>
      <c r="J28" s="216"/>
      <c r="L28" s="464"/>
      <c r="M28" s="244"/>
      <c r="O28" s="213"/>
      <c r="P28" s="213"/>
      <c r="Q28" s="213"/>
      <c r="R28" s="213"/>
      <c r="S28" s="213"/>
      <c r="T28" s="213"/>
      <c r="U28" s="213"/>
      <c r="V28" s="213"/>
      <c r="W28" s="213"/>
      <c r="X28" s="213"/>
      <c r="Y28" s="246"/>
      <c r="AA28" s="247"/>
      <c r="AB28" s="247"/>
      <c r="AC28" s="247"/>
      <c r="AD28" s="247"/>
      <c r="AE28" s="247"/>
      <c r="AF28" s="247"/>
      <c r="AG28" s="247"/>
    </row>
    <row r="29" spans="1:33" s="245" customFormat="1" ht="15.9" thickBot="1" x14ac:dyDescent="0.6">
      <c r="A29" s="441"/>
      <c r="B29" s="291" t="s">
        <v>7</v>
      </c>
      <c r="C29" s="249">
        <f t="shared" si="0"/>
        <v>811</v>
      </c>
      <c r="D29" s="218">
        <v>17</v>
      </c>
      <c r="E29" s="219">
        <v>175</v>
      </c>
      <c r="F29" s="219">
        <v>328</v>
      </c>
      <c r="G29" s="219">
        <v>85</v>
      </c>
      <c r="H29" s="219">
        <v>3</v>
      </c>
      <c r="I29" s="219">
        <v>203</v>
      </c>
      <c r="J29" s="220"/>
      <c r="L29" s="465"/>
      <c r="M29" s="244"/>
      <c r="O29" s="213"/>
      <c r="P29" s="213"/>
      <c r="Q29" s="213"/>
      <c r="R29" s="213"/>
      <c r="S29" s="213"/>
      <c r="T29" s="213"/>
      <c r="U29" s="213"/>
      <c r="V29" s="213"/>
      <c r="W29" s="213"/>
      <c r="X29" s="213"/>
      <c r="Y29" s="246"/>
      <c r="AA29" s="247"/>
      <c r="AB29" s="247"/>
      <c r="AC29" s="247"/>
      <c r="AD29" s="247"/>
      <c r="AE29" s="247"/>
      <c r="AF29" s="247"/>
      <c r="AG29" s="247"/>
    </row>
    <row r="30" spans="1:33" x14ac:dyDescent="0.55000000000000004">
      <c r="A30" s="441"/>
    </row>
    <row r="31" spans="1:33" ht="14.7" thickBot="1" x14ac:dyDescent="0.6">
      <c r="A31" s="441"/>
    </row>
    <row r="32" spans="1:33" ht="15.9" thickBot="1" x14ac:dyDescent="0.6">
      <c r="A32" s="441"/>
      <c r="B32" s="288" t="s">
        <v>84</v>
      </c>
      <c r="C32" s="240"/>
      <c r="D32" s="240"/>
      <c r="E32" s="240"/>
      <c r="F32" s="240"/>
      <c r="G32" s="240"/>
      <c r="H32" s="240"/>
      <c r="I32" s="240"/>
      <c r="J32" s="241"/>
      <c r="K32" s="241"/>
      <c r="L32" s="241"/>
    </row>
    <row r="33" spans="1:33" ht="20.7" thickBot="1" x14ac:dyDescent="0.6">
      <c r="A33" s="441"/>
      <c r="B33" s="292" t="s">
        <v>86</v>
      </c>
      <c r="C33" s="252"/>
      <c r="D33" s="252"/>
      <c r="E33" s="252"/>
      <c r="F33" s="252"/>
      <c r="G33" s="252"/>
      <c r="H33" s="252"/>
      <c r="I33" s="252"/>
      <c r="J33" s="253"/>
      <c r="K33" s="266"/>
      <c r="L33" s="460" t="str">
        <f>IF(C38="Yes","*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IF(W34=0,"",CHAR(10)&amp;CHAR(10)&amp;"* There "&amp;IF(W34=1,"is ","are ")&amp;W34&amp;" cell"&amp;IF(W34=1,"","s")&amp;" contributing to expected value which "&amp;IF(W34=1,"is","are")&amp;" too small to include calculations. In this table, cell"&amp;IF(W34=1,": ","s: ")&amp;SUBSTITUTE(W36,"; ","",W34)&amp;".")</f>
        <v xml:space="preserve">
* There is 1 cell contributing to expected value which is too small to include calculations. In this table, cell: H36.</v>
      </c>
    </row>
    <row r="34" spans="1:33" s="137" customFormat="1" ht="30.6" customHeight="1" x14ac:dyDescent="0.55000000000000004">
      <c r="A34" s="441"/>
      <c r="B34" s="315" t="s">
        <v>45</v>
      </c>
      <c r="C34" s="267" t="s">
        <v>6</v>
      </c>
      <c r="D34" s="268" t="s">
        <v>1</v>
      </c>
      <c r="E34" s="269" t="s">
        <v>2</v>
      </c>
      <c r="F34" s="269" t="s">
        <v>3</v>
      </c>
      <c r="G34" s="269" t="s">
        <v>4</v>
      </c>
      <c r="H34" s="270" t="s">
        <v>5</v>
      </c>
      <c r="I34" s="270" t="s">
        <v>8</v>
      </c>
      <c r="J34" s="271" t="s">
        <v>10</v>
      </c>
      <c r="K34" s="138"/>
      <c r="L34" s="461"/>
      <c r="M34" s="136"/>
      <c r="N34" s="66" t="s">
        <v>6</v>
      </c>
      <c r="O34" s="13" t="str">
        <f t="shared" ref="O34:U34" si="1">IF(O46="","",INDEX($D34:$J34,1,MATCH(O46,$D46:$J46,0)))</f>
        <v>African American or Black</v>
      </c>
      <c r="P34" s="14" t="str">
        <f t="shared" si="1"/>
        <v>American Indian or Alaska Native</v>
      </c>
      <c r="Q34" s="14" t="str">
        <f t="shared" si="1"/>
        <v>Asian</v>
      </c>
      <c r="R34" s="14" t="str">
        <f t="shared" si="1"/>
        <v>Native Hawaiian or Pacific Islander</v>
      </c>
      <c r="S34" s="14" t="str">
        <f t="shared" si="1"/>
        <v>White</v>
      </c>
      <c r="T34" s="14" t="str">
        <f t="shared" si="1"/>
        <v>More than one race</v>
      </c>
      <c r="U34" s="15" t="str">
        <f t="shared" si="1"/>
        <v/>
      </c>
      <c r="V34" s="12"/>
      <c r="W34" s="27">
        <f>(COUNTIFS(AA36:AG36,"&lt;"&amp;5)-COUNTIFS(AA36:AG36,"&lt;"&amp;5,AA34:AG34,""))+(COUNTIFS(AA37:AG37,"&lt;"&amp;5)-COUNTIFS(AA37:AG37,"&lt;"&amp;5,AA34:AG34,""))</f>
        <v>1</v>
      </c>
      <c r="X34" s="12"/>
      <c r="Y34" s="19" t="str">
        <f>B46</f>
        <v>RACE / ETHNICITY</v>
      </c>
      <c r="Z34" s="67" t="s">
        <v>6</v>
      </c>
      <c r="AA34" s="22" t="str">
        <f>O34</f>
        <v>African American or Black</v>
      </c>
      <c r="AB34" s="23" t="str">
        <f t="shared" ref="AB34:AG34" si="2">P34</f>
        <v>American Indian or Alaska Native</v>
      </c>
      <c r="AC34" s="23" t="str">
        <f t="shared" si="2"/>
        <v>Asian</v>
      </c>
      <c r="AD34" s="23" t="str">
        <f t="shared" si="2"/>
        <v>Native Hawaiian or Pacific Islander</v>
      </c>
      <c r="AE34" s="23" t="str">
        <f t="shared" si="2"/>
        <v>White</v>
      </c>
      <c r="AF34" s="23" t="str">
        <f t="shared" si="2"/>
        <v>More than one race</v>
      </c>
      <c r="AG34" s="20" t="str">
        <f t="shared" si="2"/>
        <v/>
      </c>
    </row>
    <row r="35" spans="1:33" ht="30.6" customHeight="1" x14ac:dyDescent="0.55000000000000004">
      <c r="A35" s="441"/>
      <c r="B35" s="293" t="s">
        <v>75</v>
      </c>
      <c r="C35" s="68">
        <f>SUM(D35:J35)</f>
        <v>72287</v>
      </c>
      <c r="D35" s="202">
        <f t="shared" ref="D35:J35" si="3">IF(OR(D27="",D27&lt;0),"",D27)</f>
        <v>1768</v>
      </c>
      <c r="E35" s="203">
        <f t="shared" si="3"/>
        <v>14350</v>
      </c>
      <c r="F35" s="203">
        <f t="shared" si="3"/>
        <v>30832</v>
      </c>
      <c r="G35" s="203">
        <f t="shared" si="3"/>
        <v>10370</v>
      </c>
      <c r="H35" s="203">
        <f t="shared" si="3"/>
        <v>351</v>
      </c>
      <c r="I35" s="203">
        <f t="shared" si="3"/>
        <v>14616</v>
      </c>
      <c r="J35" s="272" t="str">
        <f t="shared" si="3"/>
        <v/>
      </c>
      <c r="L35" s="461"/>
      <c r="N35" s="69">
        <f>SUM(O35:U35)</f>
        <v>72287</v>
      </c>
      <c r="O35" s="70">
        <f t="shared" ref="O35:U35" si="4">IF(O46="","",INDEX($D35:$J35,1,MATCH(O46,$D46:$J46,0)))</f>
        <v>1768</v>
      </c>
      <c r="P35" s="71">
        <f t="shared" si="4"/>
        <v>14350</v>
      </c>
      <c r="Q35" s="71">
        <f t="shared" si="4"/>
        <v>30832</v>
      </c>
      <c r="R35" s="71">
        <f t="shared" si="4"/>
        <v>10370</v>
      </c>
      <c r="S35" s="71">
        <f t="shared" si="4"/>
        <v>351</v>
      </c>
      <c r="T35" s="71">
        <f t="shared" si="4"/>
        <v>14616</v>
      </c>
      <c r="U35" s="72" t="str">
        <f t="shared" si="4"/>
        <v/>
      </c>
      <c r="W35" s="26"/>
      <c r="Y35" s="73" t="s">
        <v>36</v>
      </c>
      <c r="Z35" s="74">
        <f t="shared" ref="Z35:AG35" si="5">SUM(N35:N36)</f>
        <v>73098</v>
      </c>
      <c r="AA35" s="75">
        <f t="shared" si="5"/>
        <v>1785</v>
      </c>
      <c r="AB35" s="76">
        <f t="shared" si="5"/>
        <v>14525</v>
      </c>
      <c r="AC35" s="76">
        <f t="shared" si="5"/>
        <v>31160</v>
      </c>
      <c r="AD35" s="76">
        <f t="shared" si="5"/>
        <v>10455</v>
      </c>
      <c r="AE35" s="76">
        <f t="shared" si="5"/>
        <v>354</v>
      </c>
      <c r="AF35" s="76">
        <f t="shared" si="5"/>
        <v>14819</v>
      </c>
      <c r="AG35" s="77">
        <f t="shared" si="5"/>
        <v>0</v>
      </c>
    </row>
    <row r="36" spans="1:33" ht="30.6" customHeight="1" x14ac:dyDescent="0.55000000000000004">
      <c r="A36" s="441"/>
      <c r="B36" s="294" t="s">
        <v>7</v>
      </c>
      <c r="C36" s="57">
        <f>SUM(D36:J36)</f>
        <v>811</v>
      </c>
      <c r="D36" s="205">
        <f t="shared" ref="D36:J36" si="6">IF(OR(D29="",D29&lt;0),"",D29)</f>
        <v>17</v>
      </c>
      <c r="E36" s="206">
        <f t="shared" si="6"/>
        <v>175</v>
      </c>
      <c r="F36" s="206">
        <f t="shared" si="6"/>
        <v>328</v>
      </c>
      <c r="G36" s="206">
        <f t="shared" si="6"/>
        <v>85</v>
      </c>
      <c r="H36" s="206">
        <f t="shared" si="6"/>
        <v>3</v>
      </c>
      <c r="I36" s="206">
        <f t="shared" si="6"/>
        <v>203</v>
      </c>
      <c r="J36" s="273" t="str">
        <f t="shared" si="6"/>
        <v/>
      </c>
      <c r="L36" s="461"/>
      <c r="N36" s="78">
        <f>SUM(O36:U36)</f>
        <v>811</v>
      </c>
      <c r="O36" s="79">
        <f t="shared" ref="O36:U36" si="7">IF(O46="","",INDEX($D36:$J36,1,MATCH(O46,$D46:$J46,0)))</f>
        <v>17</v>
      </c>
      <c r="P36" s="80">
        <f t="shared" si="7"/>
        <v>175</v>
      </c>
      <c r="Q36" s="80">
        <f t="shared" si="7"/>
        <v>328</v>
      </c>
      <c r="R36" s="80">
        <f t="shared" si="7"/>
        <v>85</v>
      </c>
      <c r="S36" s="80">
        <f t="shared" si="7"/>
        <v>3</v>
      </c>
      <c r="T36" s="80">
        <f t="shared" si="7"/>
        <v>203</v>
      </c>
      <c r="U36" s="81" t="str">
        <f t="shared" si="7"/>
        <v/>
      </c>
      <c r="W36" s="458" t="str">
        <f>IF(AND(AA36&lt;5,AA34&lt;&gt;""),SUBSTITUTE(ADDRESS(ROWS($1:35),MATCH(AA34,$A34:$J34,0)),"$","")&amp;"; ","")&amp;
IF(AND(AB36&lt;5,AB34&lt;&gt;""),SUBSTITUTE(ADDRESS(ROWS($1:35),MATCH(AB34,$A34:$J34,0)),"$","")&amp;"; ","")&amp;
IF(AND(AC36&lt;5,AC34&lt;&gt;""),SUBSTITUTE(ADDRESS(ROWS($1:35),MATCH(AC34,$A34:$J34,0)),"$","")&amp;"; ","")&amp;
IF(AND(AD36&lt;5,AD34&lt;&gt;""),SUBSTITUTE(ADDRESS(ROWS($1:35),MATCH(AD34,$A34:$J34,0)),"$","")&amp;"; ","")&amp;
IF(AND(AE36&lt;5,AE34&lt;&gt;""),SUBSTITUTE(ADDRESS(ROWS($1:35),MATCH(AE34,$A34:$J34,0)),"$","")&amp;"; ","")&amp;
IF(AND(AF36&lt;5,AF34&lt;&gt;""),SUBSTITUTE(ADDRESS(ROWS($1:35),MATCH(AF34,$A34:$J34,0)),"$","")&amp;"; ","")&amp;
IF(AND(AG36&lt;5,AG34&lt;&gt;""),SUBSTITUTE(ADDRESS(ROWS($1:35),MATCH(AG34,$A34:$J34,0)),"$","")&amp;"; ","")&amp;
IF(AND(AA37&lt;5,AA34&lt;&gt;""),SUBSTITUTE(ADDRESS(ROWS($1:36),MATCH(AA34,$A34:$J34,0)),"$","")&amp;"; ","")&amp;
IF(AND(AB37&lt;5,AB34&lt;&gt;""),SUBSTITUTE(ADDRESS(ROWS($1:36),MATCH(AB34,$A34:$J34,0)),"$","")&amp;"; ","")&amp;
IF(AND(AC37&lt;5,AC34&lt;&gt;""),SUBSTITUTE(ADDRESS(ROWS($1:36),MATCH(AC34,$A34:$J34,0)),"$","")&amp;"; ","")&amp;
IF(AND(AD37&lt;5,AD34&lt;&gt;""),SUBSTITUTE(ADDRESS(ROWS($1:36),MATCH(AD34,$A34:$J34,0)),"$","")&amp;"; ","")&amp;
IF(AND(AE37&lt;5,AE34&lt;&gt;""),SUBSTITUTE(ADDRESS(ROWS($1:36),MATCH(AE34,$A34:$J34,0)),"$","")&amp;"; ","")&amp;
IF(AND(AF37&lt;5,AF34&lt;&gt;""),SUBSTITUTE(ADDRESS(ROWS($1:36),MATCH(AF34,$A34:$J34,0)),"$","")&amp;"; ","")&amp;
IF(AND(AG37&lt;5,AG34&lt;&gt;""),SUBSTITUTE(ADDRESS(ROWS($1:36),MATCH(AG34,$A34:$J34,0)),"$","")&amp;"; ","")</f>
        <v xml:space="preserve">H36; </v>
      </c>
      <c r="Z36" s="82" t="s">
        <v>37</v>
      </c>
      <c r="AA36" s="83">
        <f t="shared" ref="AA36:AG36" si="8">IFERROR(AA35*$N35/$Z35,"")</f>
        <v>1765.1959697939751</v>
      </c>
      <c r="AB36" s="84">
        <f t="shared" si="8"/>
        <v>14363.849558127446</v>
      </c>
      <c r="AC36" s="84">
        <f t="shared" si="8"/>
        <v>30814.289310241045</v>
      </c>
      <c r="AD36" s="84">
        <f t="shared" si="8"/>
        <v>10339.004965936141</v>
      </c>
      <c r="AE36" s="84">
        <f t="shared" si="8"/>
        <v>350.0724780431749</v>
      </c>
      <c r="AF36" s="84">
        <f t="shared" si="8"/>
        <v>14654.587717858218</v>
      </c>
      <c r="AG36" s="85">
        <f t="shared" si="8"/>
        <v>0</v>
      </c>
    </row>
    <row r="37" spans="1:33" ht="30.6" customHeight="1" thickBot="1" x14ac:dyDescent="0.6">
      <c r="A37" s="441"/>
      <c r="B37" s="295" t="s">
        <v>76</v>
      </c>
      <c r="C37" s="58">
        <f>IF(OR(C35="",C35&lt;=0),"-",C36/C35)</f>
        <v>1.1219168038513149E-2</v>
      </c>
      <c r="D37" s="108">
        <f t="shared" ref="D37:J37" si="9">IF(OR(D35="",D35&lt;=0),"-",D36/D35)</f>
        <v>9.6153846153846159E-3</v>
      </c>
      <c r="E37" s="109">
        <f t="shared" si="9"/>
        <v>1.2195121951219513E-2</v>
      </c>
      <c r="F37" s="109">
        <f t="shared" si="9"/>
        <v>1.0638297872340425E-2</v>
      </c>
      <c r="G37" s="109">
        <f t="shared" si="9"/>
        <v>8.1967213114754103E-3</v>
      </c>
      <c r="H37" s="109">
        <f t="shared" si="9"/>
        <v>8.5470085470085479E-3</v>
      </c>
      <c r="I37" s="109">
        <f t="shared" si="9"/>
        <v>1.3888888888888888E-2</v>
      </c>
      <c r="J37" s="110" t="str">
        <f t="shared" si="9"/>
        <v>-</v>
      </c>
      <c r="L37" s="461"/>
      <c r="N37" s="43" t="s">
        <v>43</v>
      </c>
      <c r="O37" s="86">
        <f t="shared" ref="O37:U38" si="10">IFERROR(O35/$N35,"")</f>
        <v>2.4458062998879468E-2</v>
      </c>
      <c r="P37" s="87">
        <f t="shared" si="10"/>
        <v>0.19851425567529432</v>
      </c>
      <c r="Q37" s="87">
        <f t="shared" si="10"/>
        <v>0.42652205790806091</v>
      </c>
      <c r="R37" s="87">
        <f t="shared" si="10"/>
        <v>0.14345594643573534</v>
      </c>
      <c r="S37" s="87">
        <f t="shared" si="10"/>
        <v>4.855644860071659E-3</v>
      </c>
      <c r="T37" s="87">
        <f t="shared" si="10"/>
        <v>0.2021940321219583</v>
      </c>
      <c r="U37" s="88" t="str">
        <f t="shared" si="10"/>
        <v/>
      </c>
      <c r="V37" s="89"/>
      <c r="W37" s="459"/>
      <c r="X37" s="89"/>
      <c r="Y37" s="139" t="str">
        <f>IFERROR(CHOOSE(MAX(O46:U46),"need more data","CHISQ.TEST(L21:M22, X22:Y23)","CHISQ.TEST(L21:N22, X22:Z23)","CHISQ.TEST(L21:O22, X22:AA23)","CHISQ.TEST(L21:P22, X22:AB23)","CHISQ.TEST(L21:Q22, X22:AC23)","CHISQ.TEST(L21:R22, X22:AD23)"),"")</f>
        <v>CHISQ.TEST(L21:Q22, X22:AC23)</v>
      </c>
      <c r="Z37" s="90" t="s">
        <v>38</v>
      </c>
      <c r="AA37" s="91">
        <f t="shared" ref="AA37:AG37" si="11">IFERROR(AA35*$N36/$Z35,"")</f>
        <v>19.804030206024787</v>
      </c>
      <c r="AB37" s="92">
        <f t="shared" si="11"/>
        <v>161.15044187255467</v>
      </c>
      <c r="AC37" s="92">
        <f t="shared" si="11"/>
        <v>345.71068975895372</v>
      </c>
      <c r="AD37" s="92">
        <f t="shared" si="11"/>
        <v>115.99503406385948</v>
      </c>
      <c r="AE37" s="92">
        <f t="shared" si="11"/>
        <v>3.9275219568250841</v>
      </c>
      <c r="AF37" s="92">
        <f t="shared" si="11"/>
        <v>164.41228214178227</v>
      </c>
      <c r="AG37" s="93">
        <f t="shared" si="11"/>
        <v>0</v>
      </c>
    </row>
    <row r="38" spans="1:33" ht="30.6" customHeight="1" thickBot="1" x14ac:dyDescent="0.6">
      <c r="A38" s="441"/>
      <c r="B38" s="296" t="s">
        <v>77</v>
      </c>
      <c r="C38" s="275" t="str">
        <f>IF(Y39="need more data","Need more data",IF(Y39="","",IF(Y39&lt;=$Z$1, "No", "Yes")))</f>
        <v>No</v>
      </c>
      <c r="D38" s="276" t="str">
        <f t="shared" ref="D38:J38" si="12">IFERROR(IF(MIN(_xlfn.MINIFS($AA36:$AG36,$AA34:$AG34,D34),_xlfn.MINIFS($AA37:$AG37,$AA34:$AG34,D34))&lt;5,"-",IF(INDEX($AA39:$AG39,1,MATCH(D34,$AA34:$AG34,0))&lt;=$Z$1, "No", "Yes")),"")</f>
        <v>Yes</v>
      </c>
      <c r="E38" s="277" t="str">
        <f t="shared" si="12"/>
        <v>Yes</v>
      </c>
      <c r="F38" s="277" t="str">
        <f t="shared" si="12"/>
        <v>Yes</v>
      </c>
      <c r="G38" s="277" t="str">
        <f t="shared" si="12"/>
        <v>No</v>
      </c>
      <c r="H38" s="277" t="str">
        <f t="shared" si="12"/>
        <v>-</v>
      </c>
      <c r="I38" s="277" t="str">
        <f t="shared" si="12"/>
        <v>No</v>
      </c>
      <c r="J38" s="278" t="str">
        <f t="shared" si="12"/>
        <v>-</v>
      </c>
      <c r="L38" s="462"/>
      <c r="N38" s="44" t="s">
        <v>44</v>
      </c>
      <c r="O38" s="95">
        <f t="shared" si="10"/>
        <v>2.096177558569667E-2</v>
      </c>
      <c r="P38" s="96">
        <f t="shared" si="10"/>
        <v>0.21578298397040691</v>
      </c>
      <c r="Q38" s="96">
        <f t="shared" si="10"/>
        <v>0.40443896424167697</v>
      </c>
      <c r="R38" s="96">
        <f t="shared" si="10"/>
        <v>0.10480887792848335</v>
      </c>
      <c r="S38" s="96">
        <f t="shared" si="10"/>
        <v>3.6991368680641184E-3</v>
      </c>
      <c r="T38" s="96">
        <f t="shared" si="10"/>
        <v>0.25030826140567203</v>
      </c>
      <c r="U38" s="97" t="str">
        <f t="shared" si="10"/>
        <v/>
      </c>
      <c r="V38" s="98"/>
      <c r="W38" s="26"/>
      <c r="X38" s="89"/>
      <c r="Y38" s="21" t="s">
        <v>29</v>
      </c>
      <c r="Z38" s="82" t="s">
        <v>39</v>
      </c>
      <c r="AA38" s="99">
        <f t="shared" ref="AA38:AG38" si="13">IFERROR((O38-O37)/SQRT(O37*(1-O37)/$N36),"")</f>
        <v>-0.6445899830578885</v>
      </c>
      <c r="AB38" s="100">
        <f t="shared" si="13"/>
        <v>1.2328976721223446</v>
      </c>
      <c r="AC38" s="100">
        <f t="shared" si="13"/>
        <v>-1.2715728151770451</v>
      </c>
      <c r="AD38" s="100">
        <f t="shared" si="13"/>
        <v>-3.1397339886434481</v>
      </c>
      <c r="AE38" s="100">
        <f t="shared" si="13"/>
        <v>-0.47379728299631052</v>
      </c>
      <c r="AF38" s="100">
        <f t="shared" si="13"/>
        <v>3.411545388978233</v>
      </c>
      <c r="AG38" s="101" t="str">
        <f t="shared" si="13"/>
        <v/>
      </c>
    </row>
    <row r="39" spans="1:33" ht="28" customHeight="1" thickBot="1" x14ac:dyDescent="0.6">
      <c r="A39" s="441"/>
      <c r="B39" s="438"/>
      <c r="C39" s="438"/>
      <c r="D39" s="438"/>
      <c r="E39" s="438"/>
      <c r="F39" s="438"/>
      <c r="G39" s="438"/>
      <c r="H39" s="438"/>
      <c r="I39" s="438"/>
      <c r="J39" s="438"/>
      <c r="K39" s="137" t="s">
        <v>81</v>
      </c>
      <c r="L39" s="137"/>
      <c r="M39" s="200"/>
      <c r="N39" s="139"/>
      <c r="Y39" s="102">
        <f>IFERROR(CHOOSE(MAX(O46:U46),"need more data",_xlfn.CHISQ.TEST(O35:P36, AA36:AB37),_xlfn.CHISQ.TEST(O35:Q36, AA36:AC37),_xlfn.CHISQ.TEST(O35:R36, AA36:AD37),_xlfn.CHISQ.TEST(O35:S36, AA36:AE37),_xlfn.CHISQ.TEST(O35:T36, AA36:AF37),_xlfn.CHISQ.TEST(O35:U36, AA36:AG37)),"")</f>
        <v>1.1084540209106578E-3</v>
      </c>
      <c r="Z39" s="103" t="s">
        <v>40</v>
      </c>
      <c r="AA39" s="91">
        <f>IF(ISNUMBER(AA38),2*NORMSDIST(-ABS(AA38)),"")</f>
        <v>0.51919292795417293</v>
      </c>
      <c r="AB39" s="92">
        <f t="shared" ref="AB39:AG39" si="14">IF(ISNUMBER(AB38),2*NORMSDIST(-ABS(AB38)),"")</f>
        <v>0.21761394407858914</v>
      </c>
      <c r="AC39" s="92">
        <f t="shared" si="14"/>
        <v>0.20352494070714536</v>
      </c>
      <c r="AD39" s="92">
        <f t="shared" si="14"/>
        <v>1.6910130935451173E-3</v>
      </c>
      <c r="AE39" s="92">
        <f t="shared" si="14"/>
        <v>0.63564447228115362</v>
      </c>
      <c r="AF39" s="92">
        <f t="shared" si="14"/>
        <v>6.4595745952168813E-4</v>
      </c>
      <c r="AG39" s="93" t="str">
        <f t="shared" si="14"/>
        <v/>
      </c>
    </row>
    <row r="40" spans="1:33" ht="20.7" thickBot="1" x14ac:dyDescent="0.6">
      <c r="A40" s="441"/>
      <c r="B40" s="292" t="s">
        <v>89</v>
      </c>
      <c r="C40" s="252"/>
      <c r="D40" s="252"/>
      <c r="E40" s="252"/>
      <c r="F40" s="252"/>
      <c r="G40" s="252"/>
      <c r="H40" s="252"/>
      <c r="I40" s="252"/>
      <c r="J40" s="253"/>
      <c r="K40" s="266"/>
      <c r="L40" s="460" t="str">
        <f>IF(C45="Yes","*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IF(W42=0,"",CHAR(10)&amp;CHAR(10)&amp;"* There "&amp;IF(W42=1,"is ","are ")&amp;W42&amp;" cell"&amp;IF(W42=1,"","s")&amp;" contributing to expected value which "&amp;IF(W42=1,"is","are")&amp;" too small to include calculations. In this table, cell"&amp;IF(W42=1,": ","s: ")&amp;SUBSTITUTE(W43,"; ","",W42)&amp;".")</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
* There is 1 cell contributing to expected value which is too small to include calculations. In this table, cell: H43.</v>
      </c>
      <c r="N40" s="139"/>
      <c r="Y40" s="120"/>
      <c r="Z40" s="121"/>
      <c r="AA40" s="122"/>
      <c r="AB40" s="123"/>
      <c r="AC40" s="123"/>
      <c r="AD40" s="123"/>
      <c r="AE40" s="123"/>
      <c r="AF40" s="123"/>
      <c r="AG40" s="77"/>
    </row>
    <row r="41" spans="1:33" ht="29.1" customHeight="1" x14ac:dyDescent="0.55000000000000004">
      <c r="A41" s="441"/>
      <c r="B41" s="315" t="s">
        <v>45</v>
      </c>
      <c r="C41" s="267" t="s">
        <v>6</v>
      </c>
      <c r="D41" s="268" t="s">
        <v>1</v>
      </c>
      <c r="E41" s="269" t="s">
        <v>2</v>
      </c>
      <c r="F41" s="269" t="s">
        <v>3</v>
      </c>
      <c r="G41" s="269" t="s">
        <v>4</v>
      </c>
      <c r="H41" s="270" t="s">
        <v>5</v>
      </c>
      <c r="I41" s="270" t="s">
        <v>8</v>
      </c>
      <c r="J41" s="271" t="s">
        <v>10</v>
      </c>
      <c r="L41" s="461"/>
      <c r="N41" s="139"/>
      <c r="Y41" s="120"/>
      <c r="Z41" s="121"/>
      <c r="AA41" s="122"/>
      <c r="AB41" s="123"/>
      <c r="AC41" s="123"/>
      <c r="AD41" s="123"/>
      <c r="AE41" s="123"/>
      <c r="AF41" s="123"/>
      <c r="AG41" s="77"/>
    </row>
    <row r="42" spans="1:33" ht="30.6" customHeight="1" x14ac:dyDescent="0.55000000000000004">
      <c r="A42" s="441"/>
      <c r="B42" s="293" t="s">
        <v>78</v>
      </c>
      <c r="C42" s="68">
        <f>SUM(D42:J42)</f>
        <v>1221</v>
      </c>
      <c r="D42" s="202">
        <f t="shared" ref="D42:J42" si="15">IF(OR(D28="",D28&lt;0),"",D28)</f>
        <v>27</v>
      </c>
      <c r="E42" s="203">
        <f t="shared" si="15"/>
        <v>265</v>
      </c>
      <c r="F42" s="203">
        <f t="shared" si="15"/>
        <v>490</v>
      </c>
      <c r="G42" s="203">
        <f t="shared" si="15"/>
        <v>125</v>
      </c>
      <c r="H42" s="203">
        <f t="shared" si="15"/>
        <v>6</v>
      </c>
      <c r="I42" s="203">
        <f t="shared" si="15"/>
        <v>308</v>
      </c>
      <c r="J42" s="272" t="str">
        <f t="shared" si="15"/>
        <v/>
      </c>
      <c r="L42" s="461"/>
      <c r="N42" s="69">
        <f>SUM(O42:U42)</f>
        <v>1221</v>
      </c>
      <c r="O42" s="70">
        <f t="shared" ref="O42:U42" si="16">IF(O46="","",INDEX($D42:$J42,1,MATCH(O46,$D46:$J46,0)))</f>
        <v>27</v>
      </c>
      <c r="P42" s="71">
        <f t="shared" si="16"/>
        <v>265</v>
      </c>
      <c r="Q42" s="71">
        <f t="shared" si="16"/>
        <v>490</v>
      </c>
      <c r="R42" s="71">
        <f t="shared" si="16"/>
        <v>125</v>
      </c>
      <c r="S42" s="71">
        <f t="shared" si="16"/>
        <v>6</v>
      </c>
      <c r="T42" s="71">
        <f t="shared" si="16"/>
        <v>308</v>
      </c>
      <c r="U42" s="72" t="str">
        <f t="shared" si="16"/>
        <v/>
      </c>
      <c r="W42" s="27">
        <f>(COUNTIFS(AA43:AG43,"&lt;"&amp;5)-COUNTIFS(AA43:AG43,"&lt;"&amp;5,AA34:AG34,""))+(COUNTIFS(AA44:AG44,"&lt;"&amp;5)-COUNTIFS(AA44:AG44,"&lt;"&amp;5,AA34:AG34,""))</f>
        <v>1</v>
      </c>
      <c r="Y42" s="73" t="s">
        <v>36</v>
      </c>
      <c r="Z42" s="74">
        <f>SUM(N42:N43)</f>
        <v>2032</v>
      </c>
      <c r="AA42" s="75">
        <f>SUM(O42:O43)</f>
        <v>44</v>
      </c>
      <c r="AB42" s="76">
        <f>SUM(P42:P43)</f>
        <v>440</v>
      </c>
      <c r="AC42" s="76">
        <f t="shared" ref="AC42:AG42" si="17">SUM(Q42:Q43)</f>
        <v>818</v>
      </c>
      <c r="AD42" s="76">
        <f t="shared" si="17"/>
        <v>210</v>
      </c>
      <c r="AE42" s="76">
        <f t="shared" si="17"/>
        <v>9</v>
      </c>
      <c r="AF42" s="76">
        <f t="shared" si="17"/>
        <v>511</v>
      </c>
      <c r="AG42" s="77">
        <f t="shared" si="17"/>
        <v>0</v>
      </c>
    </row>
    <row r="43" spans="1:33" ht="30.6" customHeight="1" x14ac:dyDescent="0.55000000000000004">
      <c r="A43" s="441"/>
      <c r="B43" s="294" t="s">
        <v>7</v>
      </c>
      <c r="C43" s="57">
        <f>C36</f>
        <v>811</v>
      </c>
      <c r="D43" s="205">
        <f t="shared" ref="D43:J43" si="18">D36</f>
        <v>17</v>
      </c>
      <c r="E43" s="206">
        <f t="shared" si="18"/>
        <v>175</v>
      </c>
      <c r="F43" s="206">
        <f t="shared" si="18"/>
        <v>328</v>
      </c>
      <c r="G43" s="206">
        <f t="shared" si="18"/>
        <v>85</v>
      </c>
      <c r="H43" s="206">
        <f t="shared" si="18"/>
        <v>3</v>
      </c>
      <c r="I43" s="206">
        <f t="shared" si="18"/>
        <v>203</v>
      </c>
      <c r="J43" s="273" t="str">
        <f t="shared" si="18"/>
        <v/>
      </c>
      <c r="L43" s="461"/>
      <c r="N43" s="78">
        <f>SUM(O43:U43)</f>
        <v>811</v>
      </c>
      <c r="O43" s="79">
        <f t="shared" ref="O43:U43" si="19">IF(O46="","",INDEX($D43:$J43,1,MATCH(O46,$D46:$J46,0)))</f>
        <v>17</v>
      </c>
      <c r="P43" s="80">
        <f t="shared" si="19"/>
        <v>175</v>
      </c>
      <c r="Q43" s="80">
        <f t="shared" si="19"/>
        <v>328</v>
      </c>
      <c r="R43" s="80">
        <f t="shared" si="19"/>
        <v>85</v>
      </c>
      <c r="S43" s="80">
        <f t="shared" si="19"/>
        <v>3</v>
      </c>
      <c r="T43" s="80">
        <f t="shared" si="19"/>
        <v>203</v>
      </c>
      <c r="U43" s="81" t="str">
        <f t="shared" si="19"/>
        <v/>
      </c>
      <c r="W43" s="458" t="str">
        <f>IF(AND(AA43&lt;5,AA34&lt;&gt;""),SUBSTITUTE(ADDRESS(ROWS($1:42),MATCH(AA34,$A34:$J34,0)),"$","")&amp;"; ","")&amp;
IF(AND(AB43&lt;5,AB34&lt;&gt;""),SUBSTITUTE(ADDRESS(ROWS($1:42),MATCH(AB34,$A34:$J34,0)),"$","")&amp;"; ","")&amp;
IF(AND(AC43&lt;5,AC34&lt;&gt;""),SUBSTITUTE(ADDRESS(ROWS($1:42),MATCH(AC34,$A34:$J34,0)),"$","")&amp;"; ","")&amp;
IF(AND(AD43&lt;5,AD34&lt;&gt;""),SUBSTITUTE(ADDRESS(ROWS($1:42),MATCH(AD34,$A34:$J34,0)),"$","")&amp;"; ","")&amp;
IF(AND(AE43&lt;5,AE34&lt;&gt;""),SUBSTITUTE(ADDRESS(ROWS($1:42),MATCH(AE34,$A34:$J34,0)),"$","")&amp;"; ","")&amp;
IF(AND(AF43&lt;5,AF34&lt;&gt;""),SUBSTITUTE(ADDRESS(ROWS($1:42),MATCH(AF34,$A34:$J34,0)),"$","")&amp;"; ","")&amp;
IF(AND(AG43&lt;5,AG34&lt;&gt;""),SUBSTITUTE(ADDRESS(ROWS($1:42),MATCH(AG34,$A34:$J34,0)),"$","")&amp;"; ","")&amp;
IF(AND(AA44&lt;5,AA34&lt;&gt;""),SUBSTITUTE(ADDRESS(ROWS($1:43),MATCH(AA34,$A34:$J34,0)),"$","")&amp;"; ","")&amp;
IF(AND(AB44&lt;5,AB34&lt;&gt;""),SUBSTITUTE(ADDRESS(ROWS($1:43),MATCH(AB34,$A34:$J34,0)),"$","")&amp;"; ","")&amp;
IF(AND(AC44&lt;5,AC34&lt;&gt;""),SUBSTITUTE(ADDRESS(ROWS($1:43),MATCH(AC34,$A34:$J34,0)),"$","")&amp;"; ","")&amp;
IF(AND(AD44&lt;5,AD34&lt;&gt;""),SUBSTITUTE(ADDRESS(ROWS($1:43),MATCH(AD34,$A34:$J34,0)),"$","")&amp;"; ","")&amp;
IF(AND(AE44&lt;5,AE34&lt;&gt;""),SUBSTITUTE(ADDRESS(ROWS($1:43),MATCH(AE34,$A34:$J34,0)),"$","")&amp;"; ","")&amp;
IF(AND(AF44&lt;5,AF34&lt;&gt;""),SUBSTITUTE(ADDRESS(ROWS($1:43),MATCH(AF34,$A34:$J34,0)),"$","")&amp;"; ","")&amp;
IF(AND(AG44&lt;5,AG34&lt;&gt;""),SUBSTITUTE(ADDRESS(ROWS($1:43),MATCH(AG34,$A34:$J34,0)),"$","")&amp;"; ","")</f>
        <v xml:space="preserve">H43; </v>
      </c>
      <c r="Z43" s="82" t="s">
        <v>37</v>
      </c>
      <c r="AA43" s="83">
        <f t="shared" ref="AA43:AG43" si="20">IFERROR(AA42*$N42/$Z42,"")</f>
        <v>26.438976377952756</v>
      </c>
      <c r="AB43" s="84">
        <f t="shared" si="20"/>
        <v>264.38976377952758</v>
      </c>
      <c r="AC43" s="84">
        <f t="shared" si="20"/>
        <v>491.52460629921262</v>
      </c>
      <c r="AD43" s="84">
        <f t="shared" si="20"/>
        <v>126.18602362204724</v>
      </c>
      <c r="AE43" s="84">
        <f t="shared" si="20"/>
        <v>5.4079724409448815</v>
      </c>
      <c r="AF43" s="84">
        <f t="shared" si="20"/>
        <v>307.05265748031496</v>
      </c>
      <c r="AG43" s="85">
        <f t="shared" si="20"/>
        <v>0</v>
      </c>
    </row>
    <row r="44" spans="1:33" ht="30.6" customHeight="1" thickBot="1" x14ac:dyDescent="0.6">
      <c r="A44" s="441"/>
      <c r="B44" s="295" t="s">
        <v>79</v>
      </c>
      <c r="C44" s="58">
        <f>IF(OR(C42="",C42&lt;=0),"-",C43/C42)</f>
        <v>0.66420966420966421</v>
      </c>
      <c r="D44" s="59">
        <f>IF(OR(D42="",D42&lt;=0),"-",D43/D42)</f>
        <v>0.62962962962962965</v>
      </c>
      <c r="E44" s="60">
        <f t="shared" ref="E44:J44" si="21">IF(OR(E42="",E42&lt;=0),"-",E43/E42)</f>
        <v>0.660377358490566</v>
      </c>
      <c r="F44" s="60">
        <f t="shared" si="21"/>
        <v>0.66938775510204085</v>
      </c>
      <c r="G44" s="60">
        <f t="shared" si="21"/>
        <v>0.68</v>
      </c>
      <c r="H44" s="60">
        <f t="shared" si="21"/>
        <v>0.5</v>
      </c>
      <c r="I44" s="60">
        <f t="shared" si="21"/>
        <v>0.65909090909090906</v>
      </c>
      <c r="J44" s="63" t="str">
        <f t="shared" si="21"/>
        <v>-</v>
      </c>
      <c r="L44" s="461"/>
      <c r="N44" s="43" t="s">
        <v>43</v>
      </c>
      <c r="O44" s="86">
        <f t="shared" ref="O44:U45" si="22">IFERROR(O42/$N42,"")</f>
        <v>2.2113022113022112E-2</v>
      </c>
      <c r="P44" s="87">
        <f t="shared" si="22"/>
        <v>0.21703521703521703</v>
      </c>
      <c r="Q44" s="87">
        <f t="shared" si="22"/>
        <v>0.4013104013104013</v>
      </c>
      <c r="R44" s="87">
        <f t="shared" si="22"/>
        <v>0.10237510237510238</v>
      </c>
      <c r="S44" s="87">
        <f t="shared" si="22"/>
        <v>4.9140049140049139E-3</v>
      </c>
      <c r="T44" s="87">
        <f t="shared" si="22"/>
        <v>0.25225225225225223</v>
      </c>
      <c r="U44" s="88" t="str">
        <f t="shared" si="22"/>
        <v/>
      </c>
      <c r="V44" s="89"/>
      <c r="W44" s="459"/>
      <c r="X44" s="89"/>
      <c r="Y44" s="139" t="str">
        <f>IFERROR(CHOOSE(MAX(#REF!),"need more data","CHISQ.TEST(L21:M22, X22:Y23)","CHISQ.TEST(L21:N22, X22:Z23)","CHISQ.TEST(L21:O22, X22:AA23)","CHISQ.TEST(L21:P22, X22:AB23)","CHISQ.TEST(L21:Q22, X22:AC23)","CHISQ.TEST(L21:R22, X22:AD23)"),"")</f>
        <v/>
      </c>
      <c r="Z44" s="90" t="s">
        <v>38</v>
      </c>
      <c r="AA44" s="91">
        <f t="shared" ref="AA44:AG44" si="23">IFERROR(AA42*$N43/$Z42,"")</f>
        <v>17.561023622047244</v>
      </c>
      <c r="AB44" s="92">
        <f t="shared" si="23"/>
        <v>175.61023622047244</v>
      </c>
      <c r="AC44" s="92">
        <f t="shared" si="23"/>
        <v>326.47539370078738</v>
      </c>
      <c r="AD44" s="92">
        <f t="shared" si="23"/>
        <v>83.813976377952756</v>
      </c>
      <c r="AE44" s="92">
        <f t="shared" si="23"/>
        <v>3.5920275590551181</v>
      </c>
      <c r="AF44" s="92">
        <f t="shared" si="23"/>
        <v>203.94734251968504</v>
      </c>
      <c r="AG44" s="93">
        <f t="shared" si="23"/>
        <v>0</v>
      </c>
    </row>
    <row r="45" spans="1:33" ht="30.6" customHeight="1" thickBot="1" x14ac:dyDescent="0.6">
      <c r="A45" s="442"/>
      <c r="B45" s="296" t="s">
        <v>80</v>
      </c>
      <c r="C45" s="275" t="str">
        <f>IF(Y46="need more data","Need more data",IF(Y46="","",IF(Y46&lt;=$Z$1, "No", "Yes")))</f>
        <v>Yes</v>
      </c>
      <c r="D45" s="276" t="str">
        <f t="shared" ref="D45:J45" si="24">IFERROR(IF(MIN(_xlfn.MINIFS($AA43:$AG43,$AA34:$AG34,D34),_xlfn.MINIFS($AA44:$AG44,$AA34:$AG34,D34))&lt;5,"-",IF(INDEX($AA46:$AG46,1,MATCH(D34,$AA34:$AG34,0))&lt;=$Z$1, "No", "Yes")),"")</f>
        <v>Yes</v>
      </c>
      <c r="E45" s="277" t="str">
        <f t="shared" si="24"/>
        <v>Yes</v>
      </c>
      <c r="F45" s="277" t="str">
        <f t="shared" si="24"/>
        <v>Yes</v>
      </c>
      <c r="G45" s="277" t="str">
        <f t="shared" si="24"/>
        <v>Yes</v>
      </c>
      <c r="H45" s="277" t="str">
        <f t="shared" si="24"/>
        <v>-</v>
      </c>
      <c r="I45" s="277" t="str">
        <f t="shared" si="24"/>
        <v>Yes</v>
      </c>
      <c r="J45" s="278" t="str">
        <f t="shared" si="24"/>
        <v>-</v>
      </c>
      <c r="L45" s="462"/>
      <c r="N45" s="44" t="s">
        <v>44</v>
      </c>
      <c r="O45" s="95">
        <f t="shared" si="22"/>
        <v>2.096177558569667E-2</v>
      </c>
      <c r="P45" s="96">
        <f t="shared" si="22"/>
        <v>0.21578298397040691</v>
      </c>
      <c r="Q45" s="96">
        <f t="shared" si="22"/>
        <v>0.40443896424167697</v>
      </c>
      <c r="R45" s="96">
        <f t="shared" si="22"/>
        <v>0.10480887792848335</v>
      </c>
      <c r="S45" s="96">
        <f t="shared" si="22"/>
        <v>3.6991368680641184E-3</v>
      </c>
      <c r="T45" s="96">
        <f t="shared" si="22"/>
        <v>0.25030826140567203</v>
      </c>
      <c r="U45" s="97" t="str">
        <f t="shared" si="22"/>
        <v/>
      </c>
      <c r="V45" s="98"/>
      <c r="W45" s="26"/>
      <c r="X45" s="89"/>
      <c r="Y45" s="21" t="s">
        <v>29</v>
      </c>
      <c r="Z45" s="82" t="s">
        <v>39</v>
      </c>
      <c r="AA45" s="99">
        <f t="shared" ref="AA45:AG45" si="25">IFERROR((O45-O44)/SQRT(O44*(1-O44)/$N43),"")</f>
        <v>-0.2229514898150782</v>
      </c>
      <c r="AB45" s="100">
        <f t="shared" si="25"/>
        <v>-8.6508618170577825E-2</v>
      </c>
      <c r="AC45" s="100">
        <f t="shared" si="25"/>
        <v>0.18176667288492715</v>
      </c>
      <c r="AD45" s="100">
        <f t="shared" si="25"/>
        <v>0.22863690465203612</v>
      </c>
      <c r="AE45" s="100">
        <f t="shared" si="25"/>
        <v>-0.49475641740185666</v>
      </c>
      <c r="AF45" s="100">
        <f t="shared" si="25"/>
        <v>-0.12747046196068215</v>
      </c>
      <c r="AG45" s="101" t="str">
        <f t="shared" si="25"/>
        <v/>
      </c>
    </row>
    <row r="46" spans="1:33" s="259" customFormat="1" ht="15.6" hidden="1" x14ac:dyDescent="0.55000000000000004">
      <c r="A46" s="287"/>
      <c r="B46" s="254" t="s">
        <v>45</v>
      </c>
      <c r="C46" s="255"/>
      <c r="D46" s="256">
        <f>IF(SUM(D35:D36)&lt;=0,"",MAX($C46:C46)+1)</f>
        <v>1</v>
      </c>
      <c r="E46" s="256">
        <f>IF(SUM(E35:E36)&lt;=0,"",MAX($C46:D46)+1)</f>
        <v>2</v>
      </c>
      <c r="F46" s="256">
        <f>IF(SUM(F35:F36)&lt;=0,"",MAX($C46:E46)+1)</f>
        <v>3</v>
      </c>
      <c r="G46" s="256">
        <f>IF(SUM(G35:G36)&lt;=0,"",MAX($C46:F46)+1)</f>
        <v>4</v>
      </c>
      <c r="H46" s="256">
        <f>IF(SUM(H35:H36)&lt;=0,"",MAX($C46:G46)+1)</f>
        <v>5</v>
      </c>
      <c r="I46" s="256">
        <f>IF(SUM(I35:I36)&lt;=0,"",MAX($C46:H46)+1)</f>
        <v>6</v>
      </c>
      <c r="J46" s="257" t="str">
        <f>IF(SUM(J35:J36)&lt;=0,"",MAX($C46:I46)+1)</f>
        <v/>
      </c>
      <c r="M46" s="258"/>
      <c r="N46" s="260">
        <f>C1</f>
        <v>0</v>
      </c>
      <c r="O46" s="261">
        <f>IF(MIN($D46:$J46)&lt;=0,"",MIN($D46:$J46))</f>
        <v>1</v>
      </c>
      <c r="P46" s="262">
        <f t="shared" ref="P46:U46" si="26">IFERROR(IF(O46=MAX($D46:$J46),"",O46+1),"")</f>
        <v>2</v>
      </c>
      <c r="Q46" s="262">
        <f t="shared" si="26"/>
        <v>3</v>
      </c>
      <c r="R46" s="262">
        <f t="shared" si="26"/>
        <v>4</v>
      </c>
      <c r="S46" s="262">
        <f t="shared" si="26"/>
        <v>5</v>
      </c>
      <c r="T46" s="262">
        <f t="shared" si="26"/>
        <v>6</v>
      </c>
      <c r="U46" s="263" t="str">
        <f t="shared" si="26"/>
        <v/>
      </c>
      <c r="V46" s="264"/>
      <c r="W46" s="264"/>
      <c r="X46" s="264"/>
      <c r="Y46" s="102">
        <f>IFERROR(CHOOSE(MAX(O46:U46),"need more data",_xlfn.CHISQ.TEST(O42:P43, AA43:AB44),_xlfn.CHISQ.TEST(O42:Q43, AA43:AC44),_xlfn.CHISQ.TEST(O42:R43, AA43:AD44),_xlfn.CHISQ.TEST(O42:S43, AA43:AE44),_xlfn.CHISQ.TEST(O42:T43, AA43:AF44),_xlfn.CHISQ.TEST(O42:U43, AA43:AG44)),"")</f>
        <v>0.99858205851921589</v>
      </c>
      <c r="Z46" s="103" t="s">
        <v>40</v>
      </c>
      <c r="AA46" s="91">
        <f t="shared" ref="AA46:AG46" si="27">IF(ISNUMBER(AA45),2*NORMSDIST(-ABS(AA45)),"")</f>
        <v>0.82357326170767287</v>
      </c>
      <c r="AB46" s="92">
        <f t="shared" si="27"/>
        <v>0.93106210544737278</v>
      </c>
      <c r="AC46" s="92">
        <f t="shared" si="27"/>
        <v>0.85576583996644917</v>
      </c>
      <c r="AD46" s="92">
        <f t="shared" si="27"/>
        <v>0.81915113845603971</v>
      </c>
      <c r="AE46" s="92">
        <f t="shared" si="27"/>
        <v>0.62077207201955908</v>
      </c>
      <c r="AF46" s="92">
        <f t="shared" si="27"/>
        <v>0.89856805038495979</v>
      </c>
      <c r="AG46" s="93" t="str">
        <f t="shared" si="27"/>
        <v/>
      </c>
    </row>
    <row r="47" spans="1:33" hidden="1" x14ac:dyDescent="0.55000000000000004">
      <c r="B47" s="437"/>
      <c r="C47" s="438"/>
      <c r="D47" s="438"/>
      <c r="E47" s="438"/>
      <c r="F47" s="438"/>
      <c r="G47" s="438"/>
      <c r="H47" s="438"/>
      <c r="I47" s="438"/>
      <c r="J47" s="439"/>
      <c r="M47" s="138"/>
      <c r="N47" s="139"/>
      <c r="Y47" s="297"/>
      <c r="Z47" s="298"/>
      <c r="AA47" s="126"/>
      <c r="AB47" s="126"/>
      <c r="AC47" s="126"/>
      <c r="AD47" s="126"/>
      <c r="AE47" s="126"/>
      <c r="AF47" s="126"/>
      <c r="AG47" s="126"/>
    </row>
    <row r="48" spans="1:33" s="237" customFormat="1" ht="14.7" thickBot="1" x14ac:dyDescent="0.6">
      <c r="B48" s="238"/>
      <c r="C48" s="238"/>
      <c r="D48" s="238"/>
      <c r="E48" s="238"/>
      <c r="F48" s="238"/>
      <c r="G48" s="238"/>
      <c r="H48" s="238"/>
      <c r="I48" s="238"/>
      <c r="J48" s="238"/>
      <c r="M48" s="236"/>
      <c r="N48" s="234"/>
      <c r="O48" s="25"/>
      <c r="P48" s="25"/>
      <c r="Q48" s="25"/>
      <c r="R48" s="25"/>
      <c r="S48" s="25"/>
      <c r="T48" s="25"/>
      <c r="U48" s="25"/>
      <c r="V48" s="25"/>
      <c r="X48" s="25"/>
      <c r="Y48" s="139"/>
      <c r="AA48" s="208"/>
      <c r="AB48" s="208"/>
      <c r="AC48" s="208"/>
      <c r="AD48" s="208"/>
      <c r="AE48" s="208"/>
      <c r="AF48" s="208"/>
      <c r="AG48" s="208"/>
    </row>
    <row r="49" spans="1:33" ht="16" customHeight="1" thickBot="1" x14ac:dyDescent="0.6">
      <c r="A49" s="443" t="s">
        <v>9</v>
      </c>
      <c r="B49" s="239" t="s">
        <v>83</v>
      </c>
      <c r="C49" s="240"/>
      <c r="D49" s="240"/>
      <c r="E49" s="240"/>
      <c r="F49" s="240"/>
      <c r="G49" s="240"/>
      <c r="H49" s="240"/>
      <c r="I49" s="240"/>
      <c r="J49" s="241"/>
      <c r="K49" s="241"/>
      <c r="L49" s="241"/>
    </row>
    <row r="50" spans="1:33" ht="41.1" customHeight="1" thickBot="1" x14ac:dyDescent="0.6">
      <c r="A50" s="444"/>
      <c r="B50" s="325" t="s">
        <v>9</v>
      </c>
      <c r="C50" s="222" t="s">
        <v>6</v>
      </c>
      <c r="D50" s="223" t="s">
        <v>10</v>
      </c>
      <c r="E50" s="285" t="s">
        <v>11</v>
      </c>
      <c r="L50" s="463" t="str">
        <f>IF(C51&lt;&gt;VALUE($F$1),"Total families enrolled must be "&amp;$F$1&amp;"."&amp;CHAR(10),"")&amp;IF(C52&lt;&gt;VALUE($H$1),"Total families surveyed must be "&amp;$H$1&amp;"."&amp;CHAR(10),"")&amp;IF(C53&lt;&gt;VALUE($J$1),"Total families responded must be "&amp;$J$1&amp;".","")&amp;IF(OR(C51&lt;&gt;VALUE($F$1),C52&lt;&gt;VALUE($H$1),C53&lt;&gt;VALUE($J$1)),"",IF(OR(MAX(O70:U70)&lt;=0,MAX(O70:U70)=COUNTA(D58:J58)),"","! Note: Results include data from only "&amp;IF(MAX(O70:U70)=1,"this 1 category: ", "these "&amp;MAX(O70:U70)&amp;" categories: "))&amp;IF(OR(MAX(O70:U70)&lt;=0,MAX(O70:U70)=COUNTA(D58:J58)),"",SUBSTITUTE(O58&amp;"; "&amp;IF(P58="","",P58&amp;"; "&amp;IF(Q58="","",Q58&amp;"; "&amp;IF(R58="","",R58&amp;"; "&amp;IF(S58="","",S58&amp;"; "&amp;IF(T58="","",T58&amp;"; "&amp;IF(U58="","",U58&amp;"; ")))))),"; ","",MAX(O70:U70))&amp;"."))</f>
        <v>Total families enrolled must be 72,287.
Total families surveyed must be 1,221.
Total families responded must be 811.</v>
      </c>
    </row>
    <row r="51" spans="1:33" s="245" customFormat="1" ht="15.6" x14ac:dyDescent="0.55000000000000004">
      <c r="A51" s="444"/>
      <c r="B51" s="209" t="s">
        <v>75</v>
      </c>
      <c r="C51" s="243">
        <f>SUM(D51:J51)</f>
        <v>72288</v>
      </c>
      <c r="D51" s="210">
        <v>87</v>
      </c>
      <c r="E51" s="282">
        <v>72201</v>
      </c>
      <c r="F51" s="138"/>
      <c r="G51" s="138"/>
      <c r="H51" s="138"/>
      <c r="I51" s="138"/>
      <c r="J51" s="138"/>
      <c r="L51" s="464"/>
      <c r="M51" s="244"/>
      <c r="O51" s="213"/>
      <c r="P51" s="213"/>
      <c r="Q51" s="213"/>
      <c r="R51" s="213"/>
      <c r="S51" s="213"/>
      <c r="T51" s="213"/>
      <c r="U51" s="213"/>
      <c r="V51" s="213"/>
      <c r="W51" s="213"/>
      <c r="X51" s="213"/>
      <c r="Y51" s="246"/>
      <c r="AA51" s="247"/>
      <c r="AB51" s="247"/>
      <c r="AC51" s="247"/>
      <c r="AD51" s="247"/>
      <c r="AE51" s="247"/>
      <c r="AF51" s="247"/>
      <c r="AG51" s="247"/>
    </row>
    <row r="52" spans="1:33" s="245" customFormat="1" ht="15.6" x14ac:dyDescent="0.55000000000000004">
      <c r="A52" s="444"/>
      <c r="B52" s="279" t="s">
        <v>78</v>
      </c>
      <c r="C52" s="248">
        <f t="shared" ref="C52:C53" si="28">SUM(D52:J52)</f>
        <v>1101</v>
      </c>
      <c r="D52" s="214">
        <v>1</v>
      </c>
      <c r="E52" s="283">
        <v>1100</v>
      </c>
      <c r="F52" s="138"/>
      <c r="G52" s="138"/>
      <c r="H52" s="138"/>
      <c r="I52" s="138"/>
      <c r="J52" s="138"/>
      <c r="L52" s="464"/>
      <c r="M52" s="244"/>
      <c r="O52" s="213"/>
      <c r="P52" s="213"/>
      <c r="Q52" s="213"/>
      <c r="R52" s="213"/>
      <c r="S52" s="213"/>
      <c r="T52" s="213"/>
      <c r="U52" s="213"/>
      <c r="V52" s="213"/>
      <c r="W52" s="213"/>
      <c r="X52" s="213"/>
      <c r="Y52" s="246"/>
      <c r="AA52" s="247"/>
      <c r="AB52" s="247"/>
      <c r="AC52" s="247"/>
      <c r="AD52" s="247"/>
      <c r="AE52" s="247"/>
      <c r="AF52" s="247"/>
      <c r="AG52" s="247"/>
    </row>
    <row r="53" spans="1:33" s="245" customFormat="1" ht="15.9" thickBot="1" x14ac:dyDescent="0.6">
      <c r="A53" s="444"/>
      <c r="B53" s="217" t="s">
        <v>7</v>
      </c>
      <c r="C53" s="249">
        <f t="shared" si="28"/>
        <v>701</v>
      </c>
      <c r="D53" s="218">
        <v>1</v>
      </c>
      <c r="E53" s="284">
        <v>700</v>
      </c>
      <c r="F53" s="138"/>
      <c r="G53" s="138"/>
      <c r="H53" s="138"/>
      <c r="I53" s="138"/>
      <c r="J53" s="138"/>
      <c r="L53" s="465"/>
      <c r="M53" s="244"/>
      <c r="O53" s="213"/>
      <c r="P53" s="213"/>
      <c r="Q53" s="213"/>
      <c r="R53" s="213"/>
      <c r="S53" s="213"/>
      <c r="T53" s="213"/>
      <c r="U53" s="213"/>
      <c r="V53" s="213"/>
      <c r="W53" s="213"/>
      <c r="X53" s="213"/>
      <c r="Y53" s="246"/>
      <c r="AA53" s="247"/>
      <c r="AB53" s="247"/>
      <c r="AC53" s="247"/>
      <c r="AD53" s="247"/>
      <c r="AE53" s="247"/>
      <c r="AF53" s="247"/>
      <c r="AG53" s="247"/>
    </row>
    <row r="54" spans="1:33" x14ac:dyDescent="0.55000000000000004">
      <c r="A54" s="444"/>
    </row>
    <row r="55" spans="1:33" ht="14.7" thickBot="1" x14ac:dyDescent="0.6">
      <c r="A55" s="444"/>
    </row>
    <row r="56" spans="1:33" ht="15.9" thickBot="1" x14ac:dyDescent="0.6">
      <c r="A56" s="444"/>
      <c r="B56" s="239" t="s">
        <v>84</v>
      </c>
      <c r="C56" s="240"/>
      <c r="D56" s="240"/>
      <c r="E56" s="240"/>
      <c r="F56" s="240"/>
      <c r="G56" s="240"/>
      <c r="H56" s="240"/>
      <c r="I56" s="240"/>
      <c r="J56" s="241"/>
      <c r="K56" s="241"/>
      <c r="L56" s="241"/>
    </row>
    <row r="57" spans="1:33" ht="20.7" thickBot="1" x14ac:dyDescent="0.6">
      <c r="A57" s="444"/>
      <c r="B57" s="251" t="s">
        <v>86</v>
      </c>
      <c r="C57" s="252"/>
      <c r="D57" s="252"/>
      <c r="E57" s="252"/>
      <c r="F57" s="252"/>
      <c r="G57" s="252"/>
      <c r="H57" s="252"/>
      <c r="I57" s="252"/>
      <c r="J57" s="253"/>
      <c r="K57" s="266"/>
      <c r="L57" s="460" t="str">
        <f>IF(C62="Yes","*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IF(W58=0,"",CHAR(10)&amp;CHAR(10)&amp;"* There "&amp;IF(W58=1,"is ","are ")&amp;W58&amp;" cell"&amp;IF(W58=1,"","s")&amp;" contributing to expected value which "&amp;IF(W58=1,"is","are")&amp;" too small to include calculations. In this table, cell"&amp;IF(W58=1,": ","s: ")&amp;SUBSTITUTE(W60,"; ","",W58)&amp;".")</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
* There is 1 cell contributing to expected value which is too small to include calculations. In this table, cell: D60.</v>
      </c>
    </row>
    <row r="58" spans="1:33" s="137" customFormat="1" ht="30.6" customHeight="1" x14ac:dyDescent="0.55000000000000004">
      <c r="A58" s="444"/>
      <c r="B58" s="324" t="s">
        <v>9</v>
      </c>
      <c r="C58" s="267" t="s">
        <v>6</v>
      </c>
      <c r="D58" s="268" t="s">
        <v>10</v>
      </c>
      <c r="E58" s="280" t="s">
        <v>11</v>
      </c>
      <c r="F58" s="138"/>
      <c r="G58" s="138"/>
      <c r="H58" s="138"/>
      <c r="I58" s="138"/>
      <c r="J58" s="138"/>
      <c r="K58" s="138"/>
      <c r="L58" s="461"/>
      <c r="M58" s="136"/>
      <c r="N58" s="66" t="s">
        <v>6</v>
      </c>
      <c r="O58" s="13" t="str">
        <f t="shared" ref="O58:U58" si="29">IF(O70="","",INDEX($D58:$J58,1,MATCH(O70,$D70:$J70,0)))</f>
        <v>Hispanic</v>
      </c>
      <c r="P58" s="14" t="str">
        <f t="shared" si="29"/>
        <v>Not Hispanic</v>
      </c>
      <c r="Q58" s="14" t="str">
        <f t="shared" si="29"/>
        <v/>
      </c>
      <c r="R58" s="14" t="str">
        <f t="shared" si="29"/>
        <v/>
      </c>
      <c r="S58" s="14" t="str">
        <f t="shared" si="29"/>
        <v/>
      </c>
      <c r="T58" s="14" t="str">
        <f t="shared" si="29"/>
        <v/>
      </c>
      <c r="U58" s="15" t="str">
        <f t="shared" si="29"/>
        <v/>
      </c>
      <c r="V58" s="12"/>
      <c r="W58" s="27">
        <f>(COUNTIFS(AA60:AG60,"&lt;"&amp;5)-COUNTIFS(AA60:AG60,"&lt;"&amp;5,AA58:AG58,""))+(COUNTIFS(AA61:AG61,"&lt;"&amp;5)-COUNTIFS(AA61:AG61,"&lt;"&amp;5,AA58:AG58,""))</f>
        <v>1</v>
      </c>
      <c r="X58" s="12"/>
      <c r="Y58" s="19" t="str">
        <f>B70</f>
        <v>HISPANIC ORIGIN</v>
      </c>
      <c r="Z58" s="67" t="s">
        <v>6</v>
      </c>
      <c r="AA58" s="22" t="str">
        <f>O58</f>
        <v>Hispanic</v>
      </c>
      <c r="AB58" s="23" t="str">
        <f t="shared" ref="AB58:AG58" si="30">P58</f>
        <v>Not Hispanic</v>
      </c>
      <c r="AC58" s="23" t="str">
        <f t="shared" si="30"/>
        <v/>
      </c>
      <c r="AD58" s="23" t="str">
        <f t="shared" si="30"/>
        <v/>
      </c>
      <c r="AE58" s="23" t="str">
        <f t="shared" si="30"/>
        <v/>
      </c>
      <c r="AF58" s="23" t="str">
        <f t="shared" si="30"/>
        <v/>
      </c>
      <c r="AG58" s="20" t="str">
        <f t="shared" si="30"/>
        <v/>
      </c>
    </row>
    <row r="59" spans="1:33" ht="30.6" customHeight="1" x14ac:dyDescent="0.55000000000000004">
      <c r="A59" s="444"/>
      <c r="B59" s="104" t="s">
        <v>75</v>
      </c>
      <c r="C59" s="68">
        <f>SUM(D59:J59)</f>
        <v>72288</v>
      </c>
      <c r="D59" s="202">
        <f>IF(OR(D51="",D51&lt;0),"",D51)</f>
        <v>87</v>
      </c>
      <c r="E59" s="204">
        <f>IF(OR(E51="",E51&lt;0),"",E51)</f>
        <v>72201</v>
      </c>
      <c r="L59" s="461"/>
      <c r="N59" s="69">
        <f>SUM(O59:U59)</f>
        <v>72288</v>
      </c>
      <c r="O59" s="70">
        <f t="shared" ref="O59:U59" si="31">IF(O70="","",INDEX($D59:$J59,1,MATCH(O70,$D70:$J70,0)))</f>
        <v>87</v>
      </c>
      <c r="P59" s="71">
        <f t="shared" si="31"/>
        <v>72201</v>
      </c>
      <c r="Q59" s="71" t="str">
        <f t="shared" si="31"/>
        <v/>
      </c>
      <c r="R59" s="71" t="str">
        <f t="shared" si="31"/>
        <v/>
      </c>
      <c r="S59" s="71" t="str">
        <f t="shared" si="31"/>
        <v/>
      </c>
      <c r="T59" s="71" t="str">
        <f t="shared" si="31"/>
        <v/>
      </c>
      <c r="U59" s="72" t="str">
        <f t="shared" si="31"/>
        <v/>
      </c>
      <c r="W59" s="26"/>
      <c r="Y59" s="73" t="s">
        <v>36</v>
      </c>
      <c r="Z59" s="74">
        <f t="shared" ref="Z59:AG59" si="32">SUM(N59:N60)</f>
        <v>72989</v>
      </c>
      <c r="AA59" s="75">
        <f t="shared" si="32"/>
        <v>88</v>
      </c>
      <c r="AB59" s="76">
        <f t="shared" si="32"/>
        <v>72901</v>
      </c>
      <c r="AC59" s="76">
        <f t="shared" si="32"/>
        <v>0</v>
      </c>
      <c r="AD59" s="76">
        <f t="shared" si="32"/>
        <v>0</v>
      </c>
      <c r="AE59" s="76">
        <f t="shared" si="32"/>
        <v>0</v>
      </c>
      <c r="AF59" s="76">
        <f t="shared" si="32"/>
        <v>0</v>
      </c>
      <c r="AG59" s="77">
        <f t="shared" si="32"/>
        <v>0</v>
      </c>
    </row>
    <row r="60" spans="1:33" ht="30.6" customHeight="1" x14ac:dyDescent="0.55000000000000004">
      <c r="A60" s="444"/>
      <c r="B60" s="105" t="s">
        <v>7</v>
      </c>
      <c r="C60" s="57">
        <f>SUM(D60:J60)</f>
        <v>701</v>
      </c>
      <c r="D60" s="205">
        <f>IF(OR(D53="",D53&lt;0),"",D53)</f>
        <v>1</v>
      </c>
      <c r="E60" s="207">
        <f>IF(OR(E53="",E53&lt;0),"",E53)</f>
        <v>700</v>
      </c>
      <c r="L60" s="461"/>
      <c r="N60" s="78">
        <f>SUM(O60:U60)</f>
        <v>701</v>
      </c>
      <c r="O60" s="79">
        <f t="shared" ref="O60:U60" si="33">IF(O70="","",INDEX($D60:$J60,1,MATCH(O70,$D70:$J70,0)))</f>
        <v>1</v>
      </c>
      <c r="P60" s="80">
        <f t="shared" si="33"/>
        <v>700</v>
      </c>
      <c r="Q60" s="80" t="str">
        <f t="shared" si="33"/>
        <v/>
      </c>
      <c r="R60" s="80" t="str">
        <f t="shared" si="33"/>
        <v/>
      </c>
      <c r="S60" s="80" t="str">
        <f t="shared" si="33"/>
        <v/>
      </c>
      <c r="T60" s="80" t="str">
        <f t="shared" si="33"/>
        <v/>
      </c>
      <c r="U60" s="81" t="str">
        <f t="shared" si="33"/>
        <v/>
      </c>
      <c r="W60" s="458" t="str">
        <f>IF(AND(AA60&lt;5,AA58&lt;&gt;""),SUBSTITUTE(ADDRESS(ROWS($1:59),MATCH(AA58,$A58:$J58,0)),"$","")&amp;"; ","")&amp;
IF(AND(AB60&lt;5,AB58&lt;&gt;""),SUBSTITUTE(ADDRESS(ROWS($1:59),MATCH(AB58,$A58:$J58,0)),"$","")&amp;"; ","")&amp;
IF(AND(AC60&lt;5,AC58&lt;&gt;""),SUBSTITUTE(ADDRESS(ROWS($1:59),MATCH(AC58,$A58:$J58,0)),"$","")&amp;"; ","")&amp;
IF(AND(AD60&lt;5,AD58&lt;&gt;""),SUBSTITUTE(ADDRESS(ROWS($1:59),MATCH(AD58,$A58:$J58,0)),"$","")&amp;"; ","")&amp;
IF(AND(AE60&lt;5,AE58&lt;&gt;""),SUBSTITUTE(ADDRESS(ROWS($1:59),MATCH(AE58,$A58:$J58,0)),"$","")&amp;"; ","")&amp;
IF(AND(AF60&lt;5,AF58&lt;&gt;""),SUBSTITUTE(ADDRESS(ROWS($1:59),MATCH(AF58,$A58:$J58,0)),"$","")&amp;"; ","")&amp;
IF(AND(AG60&lt;5,AG58&lt;&gt;""),SUBSTITUTE(ADDRESS(ROWS($1:59),MATCH(AG58,$A58:$J58,0)),"$","")&amp;"; ","")&amp;
IF(AND(AA61&lt;5,AA58&lt;&gt;""),SUBSTITUTE(ADDRESS(ROWS($1:60),MATCH(AA58,$A58:$J58,0)),"$","")&amp;"; ","")&amp;
IF(AND(AB61&lt;5,AB58&lt;&gt;""),SUBSTITUTE(ADDRESS(ROWS($1:60),MATCH(AB58,$A58:$J58,0)),"$","")&amp;"; ","")&amp;
IF(AND(AC61&lt;5,AC58&lt;&gt;""),SUBSTITUTE(ADDRESS(ROWS($1:60),MATCH(AC58,$A58:$J58,0)),"$","")&amp;"; ","")&amp;
IF(AND(AD61&lt;5,AD58&lt;&gt;""),SUBSTITUTE(ADDRESS(ROWS($1:60),MATCH(AD58,$A58:$J58,0)),"$","")&amp;"; ","")&amp;
IF(AND(AE61&lt;5,AE58&lt;&gt;""),SUBSTITUTE(ADDRESS(ROWS($1:60),MATCH(AE58,$A58:$J58,0)),"$","")&amp;"; ","")&amp;
IF(AND(AF61&lt;5,AF58&lt;&gt;""),SUBSTITUTE(ADDRESS(ROWS($1:60),MATCH(AF58,$A58:$J58,0)),"$","")&amp;"; ","")&amp;
IF(AND(AG61&lt;5,AG58&lt;&gt;""),SUBSTITUTE(ADDRESS(ROWS($1:60),MATCH(AG58,$A58:$J58,0)),"$","")&amp;"; ","")</f>
        <v xml:space="preserve">D60; </v>
      </c>
      <c r="Z60" s="82" t="s">
        <v>37</v>
      </c>
      <c r="AA60" s="83">
        <f t="shared" ref="AA60:AG60" si="34">IFERROR(AA59*$N59/$Z59,"")</f>
        <v>87.154831549959582</v>
      </c>
      <c r="AB60" s="84">
        <f t="shared" si="34"/>
        <v>72200.845168450047</v>
      </c>
      <c r="AC60" s="84">
        <f t="shared" si="34"/>
        <v>0</v>
      </c>
      <c r="AD60" s="84">
        <f t="shared" si="34"/>
        <v>0</v>
      </c>
      <c r="AE60" s="84">
        <f t="shared" si="34"/>
        <v>0</v>
      </c>
      <c r="AF60" s="84">
        <f t="shared" si="34"/>
        <v>0</v>
      </c>
      <c r="AG60" s="85">
        <f t="shared" si="34"/>
        <v>0</v>
      </c>
    </row>
    <row r="61" spans="1:33" ht="30.6" customHeight="1" thickBot="1" x14ac:dyDescent="0.6">
      <c r="A61" s="444"/>
      <c r="B61" s="106" t="s">
        <v>76</v>
      </c>
      <c r="C61" s="58">
        <f>IF(OR(C59="",C59&lt;=0),"-",C60/C59)</f>
        <v>9.6973218238158472E-3</v>
      </c>
      <c r="D61" s="108">
        <f t="shared" ref="D61:E61" si="35">IF(OR(D59="",D59&lt;=0),"-",D60/D59)</f>
        <v>1.1494252873563218E-2</v>
      </c>
      <c r="E61" s="150">
        <f t="shared" si="35"/>
        <v>9.695156576778715E-3</v>
      </c>
      <c r="L61" s="461"/>
      <c r="N61" s="43" t="s">
        <v>43</v>
      </c>
      <c r="O61" s="86">
        <f t="shared" ref="O61:U62" si="36">IFERROR(O59/$N59,"")</f>
        <v>1.2035192563081009E-3</v>
      </c>
      <c r="P61" s="87">
        <f t="shared" si="36"/>
        <v>0.99879648074369187</v>
      </c>
      <c r="Q61" s="87" t="str">
        <f t="shared" si="36"/>
        <v/>
      </c>
      <c r="R61" s="87" t="str">
        <f t="shared" si="36"/>
        <v/>
      </c>
      <c r="S61" s="87" t="str">
        <f t="shared" si="36"/>
        <v/>
      </c>
      <c r="T61" s="87" t="str">
        <f t="shared" si="36"/>
        <v/>
      </c>
      <c r="U61" s="88" t="str">
        <f t="shared" si="36"/>
        <v/>
      </c>
      <c r="V61" s="89"/>
      <c r="W61" s="459"/>
      <c r="X61" s="89"/>
      <c r="Y61" s="139" t="str">
        <f>IFERROR(CHOOSE(MAX(O70:U70),"need more data","CHISQ.TEST(L21:M22, X22:Y23)","CHISQ.TEST(L21:N22, X22:Z23)","CHISQ.TEST(L21:O22, X22:AA23)","CHISQ.TEST(L21:P22, X22:AB23)","CHISQ.TEST(L21:Q22, X22:AC23)","CHISQ.TEST(L21:R22, X22:AD23)"),"")</f>
        <v>CHISQ.TEST(L21:M22, X22:Y23)</v>
      </c>
      <c r="Z61" s="90" t="s">
        <v>38</v>
      </c>
      <c r="AA61" s="91">
        <f t="shared" ref="AA61:AG61" si="37">IFERROR(AA59*$N60/$Z59,"")</f>
        <v>0.84516845004041707</v>
      </c>
      <c r="AB61" s="92">
        <f t="shared" si="37"/>
        <v>700.15483154995957</v>
      </c>
      <c r="AC61" s="92">
        <f t="shared" si="37"/>
        <v>0</v>
      </c>
      <c r="AD61" s="92">
        <f t="shared" si="37"/>
        <v>0</v>
      </c>
      <c r="AE61" s="92">
        <f t="shared" si="37"/>
        <v>0</v>
      </c>
      <c r="AF61" s="92">
        <f t="shared" si="37"/>
        <v>0</v>
      </c>
      <c r="AG61" s="93">
        <f t="shared" si="37"/>
        <v>0</v>
      </c>
    </row>
    <row r="62" spans="1:33" ht="30.6" customHeight="1" thickBot="1" x14ac:dyDescent="0.6">
      <c r="A62" s="444"/>
      <c r="B62" s="274" t="s">
        <v>77</v>
      </c>
      <c r="C62" s="275" t="str">
        <f>IF(Y63="need more data","Need more data",IF(Y63="","",IF(Y63&lt;=$Z$1, "No", "Yes")))</f>
        <v>Yes</v>
      </c>
      <c r="D62" s="276" t="str">
        <f>IFERROR(IF(MIN(_xlfn.MINIFS($AA60:$AG60,$AA58:$AG58,D58),_xlfn.MINIFS($AA61:$AG61,$AA58:$AG58,D58))&lt;5,"-",IF(INDEX($AA63:$AG63,1,MATCH(D58,$AA58:$AG58,0))&lt;=$Z$1, "No", "Yes")),"")</f>
        <v>-</v>
      </c>
      <c r="E62" s="281" t="str">
        <f>IFERROR(IF(MIN(_xlfn.MINIFS($AA60:$AG60,$AA58:$AG58,E58),_xlfn.MINIFS($AA61:$AG61,$AA58:$AG58,E58))&lt;5,"-",IF(INDEX($AA63:$AG63,1,MATCH(E58,$AA58:$AG58,0))&lt;=$Z$1, "No", "Yes")),"")</f>
        <v>Yes</v>
      </c>
      <c r="L62" s="462"/>
      <c r="N62" s="44" t="s">
        <v>44</v>
      </c>
      <c r="O62" s="95">
        <f t="shared" si="36"/>
        <v>1.4265335235378032E-3</v>
      </c>
      <c r="P62" s="96">
        <f t="shared" si="36"/>
        <v>0.99857346647646217</v>
      </c>
      <c r="Q62" s="96" t="str">
        <f t="shared" si="36"/>
        <v/>
      </c>
      <c r="R62" s="96" t="str">
        <f t="shared" si="36"/>
        <v/>
      </c>
      <c r="S62" s="96" t="str">
        <f t="shared" si="36"/>
        <v/>
      </c>
      <c r="T62" s="96" t="str">
        <f t="shared" si="36"/>
        <v/>
      </c>
      <c r="U62" s="97" t="str">
        <f t="shared" si="36"/>
        <v/>
      </c>
      <c r="V62" s="98"/>
      <c r="W62" s="26"/>
      <c r="X62" s="89"/>
      <c r="Y62" s="21" t="s">
        <v>29</v>
      </c>
      <c r="Z62" s="82" t="s">
        <v>39</v>
      </c>
      <c r="AA62" s="99">
        <f t="shared" ref="AA62:AG62" si="38">IFERROR((O62-O61)/SQRT(O61*(1-O61)/$N60),"")</f>
        <v>0.17030469987291633</v>
      </c>
      <c r="AB62" s="100">
        <f t="shared" si="38"/>
        <v>-0.17030469987291594</v>
      </c>
      <c r="AC62" s="100" t="str">
        <f t="shared" si="38"/>
        <v/>
      </c>
      <c r="AD62" s="100" t="str">
        <f t="shared" si="38"/>
        <v/>
      </c>
      <c r="AE62" s="100" t="str">
        <f t="shared" si="38"/>
        <v/>
      </c>
      <c r="AF62" s="100" t="str">
        <f t="shared" si="38"/>
        <v/>
      </c>
      <c r="AG62" s="101" t="str">
        <f t="shared" si="38"/>
        <v/>
      </c>
    </row>
    <row r="63" spans="1:33" ht="28" customHeight="1" thickBot="1" x14ac:dyDescent="0.6">
      <c r="A63" s="444"/>
      <c r="B63" s="438"/>
      <c r="C63" s="438"/>
      <c r="D63" s="438"/>
      <c r="E63" s="438"/>
      <c r="F63" s="438"/>
      <c r="G63" s="438"/>
      <c r="H63" s="438"/>
      <c r="I63" s="438"/>
      <c r="J63" s="438"/>
      <c r="K63" s="137" t="s">
        <v>81</v>
      </c>
      <c r="L63" s="137"/>
      <c r="M63" s="200"/>
      <c r="N63" s="139"/>
      <c r="Y63" s="102">
        <f>IFERROR(CHOOSE(MAX(O70:U70),"need more data",_xlfn.CHISQ.TEST(O59:P60, AA60:AB61),_xlfn.CHISQ.TEST(O59:Q60, AA60:AC61),_xlfn.CHISQ.TEST(O59:R60, AA60:AD61),_xlfn.CHISQ.TEST(O59:S60, AA60:AE61),_xlfn.CHISQ.TEST(O59:T60, AA60:AF61),_xlfn.CHISQ.TEST(O59:U60, AA60:AG61)),"")</f>
        <v>0.86553355929804843</v>
      </c>
      <c r="Z63" s="103" t="s">
        <v>40</v>
      </c>
      <c r="AA63" s="91">
        <f>IF(ISNUMBER(AA62),2*NORMSDIST(-ABS(AA62)),"")</f>
        <v>0.86477051529218296</v>
      </c>
      <c r="AB63" s="92">
        <f t="shared" ref="AB63:AG63" si="39">IF(ISNUMBER(AB62),2*NORMSDIST(-ABS(AB62)),"")</f>
        <v>0.86477051529218329</v>
      </c>
      <c r="AC63" s="92" t="str">
        <f t="shared" si="39"/>
        <v/>
      </c>
      <c r="AD63" s="92" t="str">
        <f t="shared" si="39"/>
        <v/>
      </c>
      <c r="AE63" s="92" t="str">
        <f t="shared" si="39"/>
        <v/>
      </c>
      <c r="AF63" s="92" t="str">
        <f t="shared" si="39"/>
        <v/>
      </c>
      <c r="AG63" s="93" t="str">
        <f t="shared" si="39"/>
        <v/>
      </c>
    </row>
    <row r="64" spans="1:33" ht="20.7" thickBot="1" x14ac:dyDescent="0.6">
      <c r="A64" s="444"/>
      <c r="B64" s="251" t="s">
        <v>89</v>
      </c>
      <c r="C64" s="252"/>
      <c r="D64" s="252"/>
      <c r="E64" s="252"/>
      <c r="F64" s="252"/>
      <c r="G64" s="252"/>
      <c r="H64" s="252"/>
      <c r="I64" s="252"/>
      <c r="J64" s="253"/>
      <c r="K64" s="266"/>
      <c r="L64" s="460" t="str">
        <f>IF(C69="Yes","*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IF(W66=0,"",CHAR(10)&amp;CHAR(10)&amp;"* There "&amp;IF(W66=1,"is ","are ")&amp;W66&amp;" cell"&amp;IF(W66=1,"","s")&amp;" contributing to expected value which "&amp;IF(W66=1,"is","are")&amp;" too small to include calculations. In this table, cell"&amp;IF(W66=1,": ","s: ")&amp;SUBSTITUTE(W67,"; ","",W66)&amp;".")</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
* There are 2 cells contributing to expected value which are too small to include calculations. In this table, cells: D66; D67.</v>
      </c>
      <c r="N64" s="139"/>
      <c r="Y64" s="120"/>
      <c r="Z64" s="121"/>
      <c r="AA64" s="122"/>
      <c r="AB64" s="123"/>
      <c r="AC64" s="123"/>
      <c r="AD64" s="123"/>
      <c r="AE64" s="123"/>
      <c r="AF64" s="123"/>
      <c r="AG64" s="77"/>
    </row>
    <row r="65" spans="1:33" ht="29.1" customHeight="1" x14ac:dyDescent="0.55000000000000004">
      <c r="A65" s="444"/>
      <c r="B65" s="324" t="s">
        <v>9</v>
      </c>
      <c r="C65" s="267" t="s">
        <v>6</v>
      </c>
      <c r="D65" s="223" t="s">
        <v>10</v>
      </c>
      <c r="E65" s="286" t="s">
        <v>11</v>
      </c>
      <c r="L65" s="461"/>
      <c r="N65" s="139"/>
      <c r="Y65" s="120"/>
      <c r="Z65" s="121"/>
      <c r="AA65" s="122"/>
      <c r="AB65" s="123"/>
      <c r="AC65" s="123"/>
      <c r="AD65" s="123"/>
      <c r="AE65" s="123"/>
      <c r="AF65" s="123"/>
      <c r="AG65" s="77"/>
    </row>
    <row r="66" spans="1:33" ht="30.6" customHeight="1" x14ac:dyDescent="0.55000000000000004">
      <c r="A66" s="444"/>
      <c r="B66" s="104" t="s">
        <v>78</v>
      </c>
      <c r="C66" s="68">
        <f>SUM(D66:J66)</f>
        <v>1101</v>
      </c>
      <c r="D66" s="202">
        <f>IF(OR(D52="",D52&lt;0),"",D52)</f>
        <v>1</v>
      </c>
      <c r="E66" s="204">
        <f>IF(OR(E52="",E52&lt;0),"",E52)</f>
        <v>1100</v>
      </c>
      <c r="L66" s="461"/>
      <c r="N66" s="69">
        <f>SUM(O66:U66)</f>
        <v>1101</v>
      </c>
      <c r="O66" s="70">
        <f t="shared" ref="O66:U66" si="40">IF(O70="","",INDEX($D66:$J66,1,MATCH(O70,$D70:$J70,0)))</f>
        <v>1</v>
      </c>
      <c r="P66" s="71">
        <f t="shared" si="40"/>
        <v>1100</v>
      </c>
      <c r="Q66" s="71" t="str">
        <f t="shared" si="40"/>
        <v/>
      </c>
      <c r="R66" s="71" t="str">
        <f t="shared" si="40"/>
        <v/>
      </c>
      <c r="S66" s="71" t="str">
        <f t="shared" si="40"/>
        <v/>
      </c>
      <c r="T66" s="71" t="str">
        <f t="shared" si="40"/>
        <v/>
      </c>
      <c r="U66" s="72" t="str">
        <f t="shared" si="40"/>
        <v/>
      </c>
      <c r="W66" s="27">
        <f>(COUNTIFS(AA67:AG67,"&lt;"&amp;5)-COUNTIFS(AA67:AG67,"&lt;"&amp;5,AA58:AG58,""))+(COUNTIFS(AA68:AG68,"&lt;"&amp;5)-COUNTIFS(AA68:AG68,"&lt;"&amp;5,AA58:AG58,""))</f>
        <v>2</v>
      </c>
      <c r="Y66" s="73" t="s">
        <v>36</v>
      </c>
      <c r="Z66" s="74">
        <f>SUM(N66:N67)</f>
        <v>1802</v>
      </c>
      <c r="AA66" s="75">
        <f>SUM(O66:O67)</f>
        <v>2</v>
      </c>
      <c r="AB66" s="76">
        <f>SUM(P66:P67)</f>
        <v>1800</v>
      </c>
      <c r="AC66" s="76">
        <f t="shared" ref="AC66:AG66" si="41">SUM(Q66:Q67)</f>
        <v>0</v>
      </c>
      <c r="AD66" s="76">
        <f t="shared" si="41"/>
        <v>0</v>
      </c>
      <c r="AE66" s="76">
        <f t="shared" si="41"/>
        <v>0</v>
      </c>
      <c r="AF66" s="76">
        <f t="shared" si="41"/>
        <v>0</v>
      </c>
      <c r="AG66" s="77">
        <f t="shared" si="41"/>
        <v>0</v>
      </c>
    </row>
    <row r="67" spans="1:33" ht="30.6" customHeight="1" x14ac:dyDescent="0.55000000000000004">
      <c r="A67" s="444"/>
      <c r="B67" s="105" t="s">
        <v>7</v>
      </c>
      <c r="C67" s="57">
        <f>C60</f>
        <v>701</v>
      </c>
      <c r="D67" s="205">
        <f t="shared" ref="D67:E67" si="42">D60</f>
        <v>1</v>
      </c>
      <c r="E67" s="207">
        <f t="shared" si="42"/>
        <v>700</v>
      </c>
      <c r="L67" s="461"/>
      <c r="N67" s="78">
        <f>SUM(O67:U67)</f>
        <v>701</v>
      </c>
      <c r="O67" s="79">
        <f t="shared" ref="O67:U67" si="43">IF(O70="","",INDEX($D67:$J67,1,MATCH(O70,$D70:$J70,0)))</f>
        <v>1</v>
      </c>
      <c r="P67" s="80">
        <f t="shared" si="43"/>
        <v>700</v>
      </c>
      <c r="Q67" s="80" t="str">
        <f t="shared" si="43"/>
        <v/>
      </c>
      <c r="R67" s="80" t="str">
        <f t="shared" si="43"/>
        <v/>
      </c>
      <c r="S67" s="80" t="str">
        <f t="shared" si="43"/>
        <v/>
      </c>
      <c r="T67" s="80" t="str">
        <f t="shared" si="43"/>
        <v/>
      </c>
      <c r="U67" s="81" t="str">
        <f t="shared" si="43"/>
        <v/>
      </c>
      <c r="W67" s="458" t="str">
        <f>IF(AND(AA67&lt;5,AA58&lt;&gt;""),SUBSTITUTE(ADDRESS(ROWS($1:66),MATCH(AA58,$A58:$J58,0)),"$","")&amp;"; ","")&amp;
IF(AND(AB67&lt;5,AB58&lt;&gt;""),SUBSTITUTE(ADDRESS(ROWS($1:66),MATCH(AB58,$A58:$J58,0)),"$","")&amp;"; ","")&amp;
IF(AND(AC67&lt;5,AC58&lt;&gt;""),SUBSTITUTE(ADDRESS(ROWS($1:66),MATCH(AC58,$A58:$J58,0)),"$","")&amp;"; ","")&amp;
IF(AND(AD67&lt;5,AD58&lt;&gt;""),SUBSTITUTE(ADDRESS(ROWS($1:66),MATCH(AD58,$A58:$J58,0)),"$","")&amp;"; ","")&amp;
IF(AND(AE67&lt;5,AE58&lt;&gt;""),SUBSTITUTE(ADDRESS(ROWS($1:66),MATCH(AE58,$A58:$J58,0)),"$","")&amp;"; ","")&amp;
IF(AND(AF67&lt;5,AF58&lt;&gt;""),SUBSTITUTE(ADDRESS(ROWS($1:66),MATCH(AF58,$A58:$J58,0)),"$","")&amp;"; ","")&amp;
IF(AND(AG67&lt;5,AG58&lt;&gt;""),SUBSTITUTE(ADDRESS(ROWS($1:66),MATCH(AG58,$A58:$J58,0)),"$","")&amp;"; ","")&amp;
IF(AND(AA68&lt;5,AA58&lt;&gt;""),SUBSTITUTE(ADDRESS(ROWS($1:67),MATCH(AA58,$A58:$J58,0)),"$","")&amp;"; ","")&amp;
IF(AND(AB68&lt;5,AB58&lt;&gt;""),SUBSTITUTE(ADDRESS(ROWS($1:67),MATCH(AB58,$A58:$J58,0)),"$","")&amp;"; ","")&amp;
IF(AND(AC68&lt;5,AC58&lt;&gt;""),SUBSTITUTE(ADDRESS(ROWS($1:67),MATCH(AC58,$A58:$J58,0)),"$","")&amp;"; ","")&amp;
IF(AND(AD68&lt;5,AD58&lt;&gt;""),SUBSTITUTE(ADDRESS(ROWS($1:67),MATCH(AD58,$A58:$J58,0)),"$","")&amp;"; ","")&amp;
IF(AND(AE68&lt;5,AE58&lt;&gt;""),SUBSTITUTE(ADDRESS(ROWS($1:67),MATCH(AE58,$A58:$J58,0)),"$","")&amp;"; ","")&amp;
IF(AND(AF68&lt;5,AF58&lt;&gt;""),SUBSTITUTE(ADDRESS(ROWS($1:67),MATCH(AF58,$A58:$J58,0)),"$","")&amp;"; ","")&amp;
IF(AND(AG68&lt;5,AG58&lt;&gt;""),SUBSTITUTE(ADDRESS(ROWS($1:67),MATCH(AG58,$A58:$J58,0)),"$","")&amp;"; ","")</f>
        <v xml:space="preserve">D66; D67; </v>
      </c>
      <c r="Z67" s="82" t="s">
        <v>37</v>
      </c>
      <c r="AA67" s="83">
        <f t="shared" ref="AA67:AG67" si="44">IFERROR(AA66*$N66/$Z66,"")</f>
        <v>1.2219755826859044</v>
      </c>
      <c r="AB67" s="84">
        <f t="shared" si="44"/>
        <v>1099.7780244173141</v>
      </c>
      <c r="AC67" s="84">
        <f t="shared" si="44"/>
        <v>0</v>
      </c>
      <c r="AD67" s="84">
        <f t="shared" si="44"/>
        <v>0</v>
      </c>
      <c r="AE67" s="84">
        <f t="shared" si="44"/>
        <v>0</v>
      </c>
      <c r="AF67" s="84">
        <f t="shared" si="44"/>
        <v>0</v>
      </c>
      <c r="AG67" s="85">
        <f t="shared" si="44"/>
        <v>0</v>
      </c>
    </row>
    <row r="68" spans="1:33" ht="30.6" customHeight="1" thickBot="1" x14ac:dyDescent="0.6">
      <c r="A68" s="444"/>
      <c r="B68" s="106" t="s">
        <v>79</v>
      </c>
      <c r="C68" s="58">
        <f>IF(OR(C66="",C66&lt;=0),"-",C67/C66)</f>
        <v>0.6366939146230699</v>
      </c>
      <c r="D68" s="59">
        <f>IF(OR(D66="",D66&lt;=0),"-",D67/D66)</f>
        <v>1</v>
      </c>
      <c r="E68" s="61">
        <f t="shared" ref="E68" si="45">IF(OR(E66="",E66&lt;=0),"-",E67/E66)</f>
        <v>0.63636363636363635</v>
      </c>
      <c r="L68" s="461"/>
      <c r="N68" s="43" t="s">
        <v>43</v>
      </c>
      <c r="O68" s="86">
        <f t="shared" ref="O68:U69" si="46">IFERROR(O66/$N66,"")</f>
        <v>9.0826521344232513E-4</v>
      </c>
      <c r="P68" s="87">
        <f t="shared" si="46"/>
        <v>0.99909173478655766</v>
      </c>
      <c r="Q68" s="87" t="str">
        <f t="shared" si="46"/>
        <v/>
      </c>
      <c r="R68" s="87" t="str">
        <f t="shared" si="46"/>
        <v/>
      </c>
      <c r="S68" s="87" t="str">
        <f t="shared" si="46"/>
        <v/>
      </c>
      <c r="T68" s="87" t="str">
        <f t="shared" si="46"/>
        <v/>
      </c>
      <c r="U68" s="88" t="str">
        <f t="shared" si="46"/>
        <v/>
      </c>
      <c r="V68" s="89"/>
      <c r="W68" s="459"/>
      <c r="X68" s="89"/>
      <c r="Y68" s="139" t="str">
        <f>IFERROR(CHOOSE(MAX(#REF!),"need more data","CHISQ.TEST(L21:M22, X22:Y23)","CHISQ.TEST(L21:N22, X22:Z23)","CHISQ.TEST(L21:O22, X22:AA23)","CHISQ.TEST(L21:P22, X22:AB23)","CHISQ.TEST(L21:Q22, X22:AC23)","CHISQ.TEST(L21:R22, X22:AD23)"),"")</f>
        <v/>
      </c>
      <c r="Z68" s="90" t="s">
        <v>38</v>
      </c>
      <c r="AA68" s="91">
        <f t="shared" ref="AA68:AG68" si="47">IFERROR(AA66*$N67/$Z66,"")</f>
        <v>0.77802441731409544</v>
      </c>
      <c r="AB68" s="92">
        <f t="shared" si="47"/>
        <v>700.2219755826859</v>
      </c>
      <c r="AC68" s="92">
        <f t="shared" si="47"/>
        <v>0</v>
      </c>
      <c r="AD68" s="92">
        <f t="shared" si="47"/>
        <v>0</v>
      </c>
      <c r="AE68" s="92">
        <f t="shared" si="47"/>
        <v>0</v>
      </c>
      <c r="AF68" s="92">
        <f t="shared" si="47"/>
        <v>0</v>
      </c>
      <c r="AG68" s="93">
        <f t="shared" si="47"/>
        <v>0</v>
      </c>
    </row>
    <row r="69" spans="1:33" ht="30.6" customHeight="1" thickBot="1" x14ac:dyDescent="0.6">
      <c r="A69" s="445"/>
      <c r="B69" s="274" t="s">
        <v>80</v>
      </c>
      <c r="C69" s="275" t="str">
        <f>IF(Y70="need more data","Need more data",IF(Y70="","",IF(Y70&lt;=$Z$1, "No", "Yes")))</f>
        <v>Yes</v>
      </c>
      <c r="D69" s="276" t="str">
        <f>IFERROR(IF(MIN(_xlfn.MINIFS($AA67:$AG67,$AA58:$AG58,D58),_xlfn.MINIFS($AA68:$AG68,$AA58:$AG58,D58))&lt;5,"-",IF(INDEX($AA70:$AG70,1,MATCH(D58,$AA58:$AG58,0))&lt;=$Z$1, "No", "Yes")),"")</f>
        <v>-</v>
      </c>
      <c r="E69" s="281" t="str">
        <f>IFERROR(IF(MIN(_xlfn.MINIFS($AA67:$AG67,$AA58:$AG58,E58),_xlfn.MINIFS($AA68:$AG68,$AA58:$AG58,E58))&lt;5,"-",IF(INDEX($AA70:$AG70,1,MATCH(E58,$AA58:$AG58,0))&lt;=$Z$1, "No", "Yes")),"")</f>
        <v>Yes</v>
      </c>
      <c r="L69" s="462"/>
      <c r="N69" s="44" t="s">
        <v>44</v>
      </c>
      <c r="O69" s="95">
        <f t="shared" si="46"/>
        <v>1.4265335235378032E-3</v>
      </c>
      <c r="P69" s="96">
        <f t="shared" si="46"/>
        <v>0.99857346647646217</v>
      </c>
      <c r="Q69" s="96" t="str">
        <f t="shared" si="46"/>
        <v/>
      </c>
      <c r="R69" s="96" t="str">
        <f t="shared" si="46"/>
        <v/>
      </c>
      <c r="S69" s="96" t="str">
        <f t="shared" si="46"/>
        <v/>
      </c>
      <c r="T69" s="96" t="str">
        <f t="shared" si="46"/>
        <v/>
      </c>
      <c r="U69" s="97" t="str">
        <f t="shared" si="46"/>
        <v/>
      </c>
      <c r="V69" s="98"/>
      <c r="W69" s="26"/>
      <c r="X69" s="89"/>
      <c r="Y69" s="21" t="s">
        <v>29</v>
      </c>
      <c r="Z69" s="82" t="s">
        <v>39</v>
      </c>
      <c r="AA69" s="99">
        <f t="shared" ref="AA69:AG69" si="48">IFERROR((O69-O68)/SQRT(O68*(1-O68)/$N67),"")</f>
        <v>0.45551705263564218</v>
      </c>
      <c r="AB69" s="100">
        <f t="shared" si="48"/>
        <v>-0.45551705263565212</v>
      </c>
      <c r="AC69" s="100" t="str">
        <f t="shared" si="48"/>
        <v/>
      </c>
      <c r="AD69" s="100" t="str">
        <f t="shared" si="48"/>
        <v/>
      </c>
      <c r="AE69" s="100" t="str">
        <f t="shared" si="48"/>
        <v/>
      </c>
      <c r="AF69" s="100" t="str">
        <f t="shared" si="48"/>
        <v/>
      </c>
      <c r="AG69" s="101" t="str">
        <f t="shared" si="48"/>
        <v/>
      </c>
    </row>
    <row r="70" spans="1:33" s="259" customFormat="1" ht="15.6" hidden="1" x14ac:dyDescent="0.55000000000000004">
      <c r="A70" s="287"/>
      <c r="B70" s="254" t="s">
        <v>9</v>
      </c>
      <c r="C70" s="255"/>
      <c r="D70" s="256">
        <f>IF(SUM(D59:D60)&lt;=0,"",MAX($C70:C70)+1)</f>
        <v>1</v>
      </c>
      <c r="E70" s="256">
        <f>IF(SUM(E59:E60)&lt;=0,"",MAX($C70:D70)+1)</f>
        <v>2</v>
      </c>
      <c r="F70" s="256" t="str">
        <f>IF(SUM(F59:F60)&lt;=0,"",MAX($C70:E70)+1)</f>
        <v/>
      </c>
      <c r="G70" s="256" t="str">
        <f>IF(SUM(G59:G60)&lt;=0,"",MAX($C70:F70)+1)</f>
        <v/>
      </c>
      <c r="H70" s="256" t="str">
        <f>IF(SUM(H59:H60)&lt;=0,"",MAX($C70:G70)+1)</f>
        <v/>
      </c>
      <c r="I70" s="256" t="str">
        <f>IF(SUM(I59:I60)&lt;=0,"",MAX($C70:H70)+1)</f>
        <v/>
      </c>
      <c r="J70" s="257" t="str">
        <f>IF(SUM(J59:J60)&lt;=0,"",MAX($C70:I70)+1)</f>
        <v/>
      </c>
      <c r="M70" s="258"/>
      <c r="N70" s="260">
        <f>C25</f>
        <v>0</v>
      </c>
      <c r="O70" s="261">
        <f>IF(MIN($D70:$J70)&lt;=0,"",MIN($D70:$J70))</f>
        <v>1</v>
      </c>
      <c r="P70" s="262">
        <f t="shared" ref="P70:U70" si="49">IFERROR(IF(O70=MAX($D70:$J70),"",O70+1),"")</f>
        <v>2</v>
      </c>
      <c r="Q70" s="262" t="str">
        <f t="shared" si="49"/>
        <v/>
      </c>
      <c r="R70" s="262" t="str">
        <f t="shared" si="49"/>
        <v/>
      </c>
      <c r="S70" s="262" t="str">
        <f t="shared" si="49"/>
        <v/>
      </c>
      <c r="T70" s="262" t="str">
        <f t="shared" si="49"/>
        <v/>
      </c>
      <c r="U70" s="263" t="str">
        <f t="shared" si="49"/>
        <v/>
      </c>
      <c r="V70" s="264"/>
      <c r="W70" s="264"/>
      <c r="X70" s="264"/>
      <c r="Y70" s="102">
        <f>IFERROR(CHOOSE(MAX(O70:U70),"need more data",_xlfn.CHISQ.TEST(O66:P67, AA67:AB68),_xlfn.CHISQ.TEST(O66:Q67, AA67:AC68),_xlfn.CHISQ.TEST(O66:R67, AA67:AD68),_xlfn.CHISQ.TEST(O66:S67, AA67:AE68),_xlfn.CHISQ.TEST(O66:T67, AA67:AF68),_xlfn.CHISQ.TEST(O66:U67, AA67:AG68)),"")</f>
        <v>0.74735292334737302</v>
      </c>
      <c r="Z70" s="103" t="s">
        <v>40</v>
      </c>
      <c r="AA70" s="91">
        <f t="shared" ref="AA70:AG70" si="50">IF(ISNUMBER(AA69),2*NORMSDIST(-ABS(AA69)),"")</f>
        <v>0.64873730233070681</v>
      </c>
      <c r="AB70" s="92">
        <f t="shared" si="50"/>
        <v>0.64873730233069971</v>
      </c>
      <c r="AC70" s="92" t="str">
        <f t="shared" si="50"/>
        <v/>
      </c>
      <c r="AD70" s="92" t="str">
        <f t="shared" si="50"/>
        <v/>
      </c>
      <c r="AE70" s="92" t="str">
        <f t="shared" si="50"/>
        <v/>
      </c>
      <c r="AF70" s="92" t="str">
        <f t="shared" si="50"/>
        <v/>
      </c>
      <c r="AG70" s="93" t="str">
        <f t="shared" si="50"/>
        <v/>
      </c>
    </row>
    <row r="71" spans="1:33" hidden="1" x14ac:dyDescent="0.55000000000000004">
      <c r="B71" s="437"/>
      <c r="C71" s="438"/>
      <c r="D71" s="438"/>
      <c r="E71" s="438"/>
      <c r="F71" s="438"/>
      <c r="G71" s="438"/>
      <c r="H71" s="438"/>
      <c r="I71" s="438"/>
      <c r="J71" s="439"/>
      <c r="M71" s="138"/>
      <c r="N71" s="139"/>
      <c r="Y71" s="297"/>
      <c r="Z71" s="298"/>
      <c r="AA71" s="126"/>
      <c r="AB71" s="126"/>
      <c r="AC71" s="126"/>
      <c r="AD71" s="126"/>
      <c r="AE71" s="126"/>
      <c r="AF71" s="126"/>
      <c r="AG71" s="126"/>
    </row>
    <row r="72" spans="1:33" s="237" customFormat="1" ht="14.7" thickBot="1" x14ac:dyDescent="0.6">
      <c r="B72" s="238"/>
      <c r="C72" s="238"/>
      <c r="D72" s="238"/>
      <c r="E72" s="238"/>
      <c r="F72" s="238"/>
      <c r="G72" s="238"/>
      <c r="H72" s="238"/>
      <c r="I72" s="238"/>
      <c r="J72" s="238"/>
      <c r="M72" s="236"/>
      <c r="N72" s="234"/>
      <c r="O72" s="25"/>
      <c r="P72" s="25"/>
      <c r="Q72" s="25"/>
      <c r="R72" s="25"/>
      <c r="S72" s="25"/>
      <c r="T72" s="25"/>
      <c r="U72" s="25"/>
      <c r="V72" s="25"/>
      <c r="X72" s="25"/>
      <c r="Y72" s="139"/>
      <c r="AA72" s="208"/>
      <c r="AB72" s="208"/>
      <c r="AC72" s="208"/>
      <c r="AD72" s="208"/>
      <c r="AE72" s="208"/>
      <c r="AF72" s="208"/>
      <c r="AG72" s="208"/>
    </row>
    <row r="73" spans="1:33" ht="16" customHeight="1" thickBot="1" x14ac:dyDescent="0.6">
      <c r="A73" s="446" t="s">
        <v>12</v>
      </c>
      <c r="B73" s="239" t="s">
        <v>83</v>
      </c>
      <c r="C73" s="240"/>
      <c r="D73" s="240"/>
      <c r="E73" s="240"/>
      <c r="F73" s="240"/>
      <c r="G73" s="240"/>
      <c r="H73" s="240"/>
      <c r="I73" s="240"/>
      <c r="J73" s="241"/>
      <c r="K73" s="241"/>
      <c r="L73" s="241"/>
    </row>
    <row r="74" spans="1:33" ht="41.1" customHeight="1" thickBot="1" x14ac:dyDescent="0.6">
      <c r="A74" s="447"/>
      <c r="B74" s="323" t="s">
        <v>12</v>
      </c>
      <c r="C74" s="222" t="s">
        <v>6</v>
      </c>
      <c r="D74" s="223" t="s">
        <v>13</v>
      </c>
      <c r="E74" s="224" t="s">
        <v>14</v>
      </c>
      <c r="F74" s="224" t="s">
        <v>15</v>
      </c>
      <c r="G74" s="224" t="s">
        <v>16</v>
      </c>
      <c r="H74" s="285" t="s">
        <v>17</v>
      </c>
      <c r="L74" s="463" t="str">
        <f>IF(C75&lt;&gt;VALUE($F$1),"Total families enrolled must be "&amp;$F$1&amp;"."&amp;CHAR(10),"")&amp;IF(C76&lt;&gt;VALUE($H$1),"Total families surveyed must be "&amp;$H$1&amp;"."&amp;CHAR(10),"")&amp;IF(C77&lt;&gt;VALUE($J$1),"Total families responded must be "&amp;$J$1&amp;".","")&amp;IF(OR(C75&lt;&gt;VALUE($F$1),C76&lt;&gt;VALUE($H$1),C77&lt;&gt;VALUE($J$1)),"",IF(OR(MAX(O94:U94)&lt;=0,MAX(O94:U94)=COUNTA(D82:J82)),"","! Note: Results include data from only "&amp;IF(MAX(O94:U94)=1,"this 1 category: ", "these "&amp;MAX(O94:U94)&amp;" categories: "))&amp;IF(OR(MAX(O94:U94)&lt;=0,MAX(O94:U94)=COUNTA(D82:J82)),"",SUBSTITUTE(O82&amp;"; "&amp;IF(P82="","",P82&amp;"; "&amp;IF(Q82="","",Q82&amp;"; "&amp;IF(R82="","",R82&amp;"; "&amp;IF(S82="","",S82&amp;"; "&amp;IF(T82="","",T82&amp;"; "&amp;IF(U82="","",U82&amp;"; ")))))),"; ","",MAX(O94:U94))&amp;"."))</f>
        <v>Total families enrolled must be 72,287.
Total families surveyed must be 1,221.
Total families responded must be 811.</v>
      </c>
    </row>
    <row r="75" spans="1:33" s="245" customFormat="1" ht="15.6" x14ac:dyDescent="0.55000000000000004">
      <c r="A75" s="447"/>
      <c r="B75" s="209" t="s">
        <v>75</v>
      </c>
      <c r="C75" s="243">
        <f>SUM(D75:J75)</f>
        <v>54287</v>
      </c>
      <c r="D75" s="210"/>
      <c r="E75" s="211">
        <v>18000</v>
      </c>
      <c r="F75" s="211">
        <v>18000</v>
      </c>
      <c r="G75" s="211">
        <v>18000</v>
      </c>
      <c r="H75" s="282">
        <v>287</v>
      </c>
      <c r="L75" s="464"/>
      <c r="M75" s="244"/>
      <c r="O75" s="213"/>
      <c r="P75" s="213"/>
      <c r="Q75" s="213"/>
      <c r="R75" s="213"/>
      <c r="S75" s="213"/>
      <c r="T75" s="213"/>
      <c r="U75" s="213"/>
      <c r="V75" s="213"/>
      <c r="W75" s="213"/>
      <c r="X75" s="213"/>
      <c r="Y75" s="246"/>
      <c r="AA75" s="247"/>
      <c r="AB75" s="247"/>
      <c r="AC75" s="247"/>
      <c r="AD75" s="247"/>
      <c r="AE75" s="247"/>
      <c r="AF75" s="247"/>
      <c r="AG75" s="247"/>
    </row>
    <row r="76" spans="1:33" s="245" customFormat="1" ht="15.6" x14ac:dyDescent="0.55000000000000004">
      <c r="A76" s="447"/>
      <c r="B76" s="279" t="s">
        <v>78</v>
      </c>
      <c r="C76" s="248">
        <f t="shared" ref="C76:C77" si="51">SUM(D76:J76)</f>
        <v>921</v>
      </c>
      <c r="D76" s="214"/>
      <c r="E76" s="215">
        <v>300</v>
      </c>
      <c r="F76" s="215">
        <v>300</v>
      </c>
      <c r="G76" s="215">
        <v>300</v>
      </c>
      <c r="H76" s="283">
        <v>21</v>
      </c>
      <c r="L76" s="464"/>
      <c r="M76" s="244"/>
      <c r="O76" s="213"/>
      <c r="P76" s="213"/>
      <c r="Q76" s="213"/>
      <c r="R76" s="213"/>
      <c r="S76" s="213"/>
      <c r="T76" s="213"/>
      <c r="U76" s="213"/>
      <c r="V76" s="213"/>
      <c r="W76" s="213"/>
      <c r="X76" s="213"/>
      <c r="Y76" s="246"/>
      <c r="AA76" s="247"/>
      <c r="AB76" s="247"/>
      <c r="AC76" s="247"/>
      <c r="AD76" s="247"/>
      <c r="AE76" s="247"/>
      <c r="AF76" s="247"/>
      <c r="AG76" s="247"/>
    </row>
    <row r="77" spans="1:33" s="245" customFormat="1" ht="15.9" thickBot="1" x14ac:dyDescent="0.6">
      <c r="A77" s="447"/>
      <c r="B77" s="217" t="s">
        <v>7</v>
      </c>
      <c r="C77" s="249">
        <f t="shared" si="51"/>
        <v>609</v>
      </c>
      <c r="D77" s="218"/>
      <c r="E77" s="219">
        <v>202</v>
      </c>
      <c r="F77" s="219">
        <v>202</v>
      </c>
      <c r="G77" s="219">
        <v>202</v>
      </c>
      <c r="H77" s="284">
        <v>3</v>
      </c>
      <c r="L77" s="465"/>
      <c r="M77" s="244"/>
      <c r="O77" s="213"/>
      <c r="P77" s="213"/>
      <c r="Q77" s="213"/>
      <c r="R77" s="213"/>
      <c r="S77" s="213"/>
      <c r="T77" s="213"/>
      <c r="U77" s="213"/>
      <c r="V77" s="213"/>
      <c r="W77" s="213"/>
      <c r="X77" s="213"/>
      <c r="Y77" s="246"/>
      <c r="AA77" s="247"/>
      <c r="AB77" s="247"/>
      <c r="AC77" s="247"/>
      <c r="AD77" s="247"/>
      <c r="AE77" s="247"/>
      <c r="AF77" s="247"/>
      <c r="AG77" s="247"/>
    </row>
    <row r="78" spans="1:33" x14ac:dyDescent="0.55000000000000004">
      <c r="A78" s="447"/>
    </row>
    <row r="79" spans="1:33" ht="14.7" thickBot="1" x14ac:dyDescent="0.6">
      <c r="A79" s="447"/>
    </row>
    <row r="80" spans="1:33" ht="15.9" thickBot="1" x14ac:dyDescent="0.6">
      <c r="A80" s="447"/>
      <c r="B80" s="239" t="s">
        <v>84</v>
      </c>
      <c r="C80" s="240"/>
      <c r="D80" s="240"/>
      <c r="E80" s="240"/>
      <c r="F80" s="240"/>
      <c r="G80" s="240"/>
      <c r="H80" s="240"/>
      <c r="I80" s="240"/>
      <c r="J80" s="241"/>
      <c r="K80" s="241"/>
      <c r="L80" s="241"/>
    </row>
    <row r="81" spans="1:33" ht="20.7" thickBot="1" x14ac:dyDescent="0.6">
      <c r="A81" s="447"/>
      <c r="B81" s="251" t="s">
        <v>86</v>
      </c>
      <c r="C81" s="252"/>
      <c r="D81" s="252"/>
      <c r="E81" s="252"/>
      <c r="F81" s="252"/>
      <c r="G81" s="252"/>
      <c r="H81" s="252"/>
      <c r="I81" s="252"/>
      <c r="J81" s="253"/>
      <c r="K81" s="266"/>
      <c r="L81" s="460" t="str">
        <f>IF(C86="Yes","*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IF(W82=0,"",CHAR(10)&amp;CHAR(10)&amp;"* There "&amp;IF(W82=1,"is ","are ")&amp;W82&amp;" cell"&amp;IF(W82=1,"","s")&amp;" contributing to expected value which "&amp;IF(W82=1,"is","are")&amp;" too small to include calculations. In this table, cell"&amp;IF(W82=1,": ","s: ")&amp;SUBSTITUTE(W84,"; ","",W82)&amp;".")</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
* There is 1 cell contributing to expected value which is too small to include calculations. In this table, cell: H84.</v>
      </c>
    </row>
    <row r="82" spans="1:33" s="137" customFormat="1" ht="30.6" customHeight="1" x14ac:dyDescent="0.55000000000000004">
      <c r="A82" s="447"/>
      <c r="B82" s="322" t="s">
        <v>12</v>
      </c>
      <c r="C82" s="267" t="s">
        <v>6</v>
      </c>
      <c r="D82" s="268" t="s">
        <v>13</v>
      </c>
      <c r="E82" s="269" t="s">
        <v>14</v>
      </c>
      <c r="F82" s="269" t="s">
        <v>15</v>
      </c>
      <c r="G82" s="269" t="s">
        <v>16</v>
      </c>
      <c r="H82" s="280" t="s">
        <v>17</v>
      </c>
      <c r="I82" s="138"/>
      <c r="J82" s="138"/>
      <c r="K82" s="138"/>
      <c r="L82" s="461"/>
      <c r="M82" s="136"/>
      <c r="N82" s="66" t="s">
        <v>6</v>
      </c>
      <c r="O82" s="13" t="str">
        <f t="shared" ref="O82:U82" si="52">IF(O94="","",INDEX($D82:$J82,1,MATCH(O94,$D94:$J94,0)))</f>
        <v>Disability 
Category B</v>
      </c>
      <c r="P82" s="14" t="str">
        <f t="shared" si="52"/>
        <v>Disability 
Category C</v>
      </c>
      <c r="Q82" s="14" t="str">
        <f t="shared" si="52"/>
        <v>Disability 
Category D</v>
      </c>
      <c r="R82" s="14" t="str">
        <f t="shared" si="52"/>
        <v>Disability 
Category E</v>
      </c>
      <c r="S82" s="14" t="str">
        <f t="shared" si="52"/>
        <v/>
      </c>
      <c r="T82" s="14" t="str">
        <f t="shared" si="52"/>
        <v/>
      </c>
      <c r="U82" s="15" t="str">
        <f t="shared" si="52"/>
        <v/>
      </c>
      <c r="V82" s="12"/>
      <c r="W82" s="27">
        <f>(COUNTIFS(AA84:AG84,"&lt;"&amp;5)-COUNTIFS(AA84:AG84,"&lt;"&amp;5,AA82:AG82,""))+(COUNTIFS(AA85:AG85,"&lt;"&amp;5)-COUNTIFS(AA85:AG85,"&lt;"&amp;5,AA82:AG82,""))</f>
        <v>1</v>
      </c>
      <c r="X82" s="12"/>
      <c r="Y82" s="19" t="str">
        <f>B94</f>
        <v>DISABILITY CATEGORY</v>
      </c>
      <c r="Z82" s="67" t="s">
        <v>6</v>
      </c>
      <c r="AA82" s="22" t="str">
        <f>O82</f>
        <v>Disability 
Category B</v>
      </c>
      <c r="AB82" s="23" t="str">
        <f t="shared" ref="AB82:AG82" si="53">P82</f>
        <v>Disability 
Category C</v>
      </c>
      <c r="AC82" s="23" t="str">
        <f t="shared" si="53"/>
        <v>Disability 
Category D</v>
      </c>
      <c r="AD82" s="23" t="str">
        <f t="shared" si="53"/>
        <v>Disability 
Category E</v>
      </c>
      <c r="AE82" s="23" t="str">
        <f t="shared" si="53"/>
        <v/>
      </c>
      <c r="AF82" s="23" t="str">
        <f t="shared" si="53"/>
        <v/>
      </c>
      <c r="AG82" s="20" t="str">
        <f t="shared" si="53"/>
        <v/>
      </c>
    </row>
    <row r="83" spans="1:33" ht="30.6" customHeight="1" x14ac:dyDescent="0.55000000000000004">
      <c r="A83" s="447"/>
      <c r="B83" s="104" t="s">
        <v>75</v>
      </c>
      <c r="C83" s="68">
        <f>SUM(D83:J83)</f>
        <v>54287</v>
      </c>
      <c r="D83" s="202" t="str">
        <f>IF(OR(D75="",D75&lt;0),"",D75)</f>
        <v/>
      </c>
      <c r="E83" s="203">
        <f>IF(OR(E75="",E75&lt;0),"",E75)</f>
        <v>18000</v>
      </c>
      <c r="F83" s="203">
        <f>IF(OR(F75="",F75&lt;0),"",F75)</f>
        <v>18000</v>
      </c>
      <c r="G83" s="203">
        <f>IF(OR(G75="",G75&lt;0),"",G75)</f>
        <v>18000</v>
      </c>
      <c r="H83" s="204">
        <f>IF(OR(H75="",H75&lt;0),"",H75)</f>
        <v>287</v>
      </c>
      <c r="L83" s="461"/>
      <c r="N83" s="69">
        <f>SUM(O83:U83)</f>
        <v>54287</v>
      </c>
      <c r="O83" s="70">
        <f t="shared" ref="O83:U83" si="54">IF(O94="","",INDEX($D83:$J83,1,MATCH(O94,$D94:$J94,0)))</f>
        <v>18000</v>
      </c>
      <c r="P83" s="71">
        <f t="shared" si="54"/>
        <v>18000</v>
      </c>
      <c r="Q83" s="71">
        <f t="shared" si="54"/>
        <v>18000</v>
      </c>
      <c r="R83" s="71">
        <f t="shared" si="54"/>
        <v>287</v>
      </c>
      <c r="S83" s="71" t="str">
        <f t="shared" si="54"/>
        <v/>
      </c>
      <c r="T83" s="71" t="str">
        <f t="shared" si="54"/>
        <v/>
      </c>
      <c r="U83" s="72" t="str">
        <f t="shared" si="54"/>
        <v/>
      </c>
      <c r="W83" s="26"/>
      <c r="Y83" s="73" t="s">
        <v>36</v>
      </c>
      <c r="Z83" s="74">
        <f t="shared" ref="Z83:AG83" si="55">SUM(N83:N84)</f>
        <v>54896</v>
      </c>
      <c r="AA83" s="75">
        <f t="shared" si="55"/>
        <v>18202</v>
      </c>
      <c r="AB83" s="76">
        <f t="shared" si="55"/>
        <v>18202</v>
      </c>
      <c r="AC83" s="76">
        <f t="shared" si="55"/>
        <v>18202</v>
      </c>
      <c r="AD83" s="76">
        <f t="shared" si="55"/>
        <v>290</v>
      </c>
      <c r="AE83" s="76">
        <f t="shared" si="55"/>
        <v>0</v>
      </c>
      <c r="AF83" s="76">
        <f t="shared" si="55"/>
        <v>0</v>
      </c>
      <c r="AG83" s="77">
        <f t="shared" si="55"/>
        <v>0</v>
      </c>
    </row>
    <row r="84" spans="1:33" ht="30.6" customHeight="1" x14ac:dyDescent="0.55000000000000004">
      <c r="A84" s="447"/>
      <c r="B84" s="105" t="s">
        <v>7</v>
      </c>
      <c r="C84" s="57">
        <f>SUM(D84:J84)</f>
        <v>609</v>
      </c>
      <c r="D84" s="205" t="str">
        <f>IF(OR(D77="",D77&lt;0),"",D77)</f>
        <v/>
      </c>
      <c r="E84" s="206">
        <f>IF(OR(E77="",E77&lt;0),"",E77)</f>
        <v>202</v>
      </c>
      <c r="F84" s="206">
        <f>IF(OR(F77="",F77&lt;0),"",F77)</f>
        <v>202</v>
      </c>
      <c r="G84" s="206">
        <f>IF(OR(G77="",G77&lt;0),"",G77)</f>
        <v>202</v>
      </c>
      <c r="H84" s="207">
        <f>IF(OR(H77="",H77&lt;0),"",H77)</f>
        <v>3</v>
      </c>
      <c r="L84" s="461"/>
      <c r="N84" s="78">
        <f>SUM(O84:U84)</f>
        <v>609</v>
      </c>
      <c r="O84" s="79">
        <f t="shared" ref="O84:U84" si="56">IF(O94="","",INDEX($D84:$J84,1,MATCH(O94,$D94:$J94,0)))</f>
        <v>202</v>
      </c>
      <c r="P84" s="80">
        <f t="shared" si="56"/>
        <v>202</v>
      </c>
      <c r="Q84" s="80">
        <f t="shared" si="56"/>
        <v>202</v>
      </c>
      <c r="R84" s="80">
        <f t="shared" si="56"/>
        <v>3</v>
      </c>
      <c r="S84" s="80" t="str">
        <f t="shared" si="56"/>
        <v/>
      </c>
      <c r="T84" s="80" t="str">
        <f t="shared" si="56"/>
        <v/>
      </c>
      <c r="U84" s="81" t="str">
        <f t="shared" si="56"/>
        <v/>
      </c>
      <c r="W84" s="458" t="str">
        <f>IF(AND(AA84&lt;5,AA82&lt;&gt;""),SUBSTITUTE(ADDRESS(ROWS($1:83),MATCH(AA82,$A82:$J82,0)),"$","")&amp;"; ","")&amp;
IF(AND(AB84&lt;5,AB82&lt;&gt;""),SUBSTITUTE(ADDRESS(ROWS($1:83),MATCH(AB82,$A82:$J82,0)),"$","")&amp;"; ","")&amp;
IF(AND(AC84&lt;5,AC82&lt;&gt;""),SUBSTITUTE(ADDRESS(ROWS($1:83),MATCH(AC82,$A82:$J82,0)),"$","")&amp;"; ","")&amp;
IF(AND(AD84&lt;5,AD82&lt;&gt;""),SUBSTITUTE(ADDRESS(ROWS($1:83),MATCH(AD82,$A82:$J82,0)),"$","")&amp;"; ","")&amp;
IF(AND(AE84&lt;5,AE82&lt;&gt;""),SUBSTITUTE(ADDRESS(ROWS($1:83),MATCH(AE82,$A82:$J82,0)),"$","")&amp;"; ","")&amp;
IF(AND(AF84&lt;5,AF82&lt;&gt;""),SUBSTITUTE(ADDRESS(ROWS($1:83),MATCH(AF82,$A82:$J82,0)),"$","")&amp;"; ","")&amp;
IF(AND(AG84&lt;5,AG82&lt;&gt;""),SUBSTITUTE(ADDRESS(ROWS($1:83),MATCH(AG82,$A82:$J82,0)),"$","")&amp;"; ","")&amp;
IF(AND(AA85&lt;5,AA82&lt;&gt;""),SUBSTITUTE(ADDRESS(ROWS($1:84),MATCH(AA82,$A82:$J82,0)),"$","")&amp;"; ","")&amp;
IF(AND(AB85&lt;5,AB82&lt;&gt;""),SUBSTITUTE(ADDRESS(ROWS($1:84),MATCH(AB82,$A82:$J82,0)),"$","")&amp;"; ","")&amp;
IF(AND(AC85&lt;5,AC82&lt;&gt;""),SUBSTITUTE(ADDRESS(ROWS($1:84),MATCH(AC82,$A82:$J82,0)),"$","")&amp;"; ","")&amp;
IF(AND(AD85&lt;5,AD82&lt;&gt;""),SUBSTITUTE(ADDRESS(ROWS($1:84),MATCH(AD82,$A82:$J82,0)),"$","")&amp;"; ","")&amp;
IF(AND(AE85&lt;5,AE82&lt;&gt;""),SUBSTITUTE(ADDRESS(ROWS($1:84),MATCH(AE82,$A82:$J82,0)),"$","")&amp;"; ","")&amp;
IF(AND(AF85&lt;5,AF82&lt;&gt;""),SUBSTITUTE(ADDRESS(ROWS($1:84),MATCH(AF82,$A82:$J82,0)),"$","")&amp;"; ","")&amp;
IF(AND(AG85&lt;5,AG82&lt;&gt;""),SUBSTITUTE(ADDRESS(ROWS($1:84),MATCH(AG82,$A82:$J82,0)),"$","")&amp;"; ","")</f>
        <v xml:space="preserve">H84; </v>
      </c>
      <c r="Z84" s="82" t="s">
        <v>37</v>
      </c>
      <c r="AA84" s="83">
        <f t="shared" ref="AA84:AG84" si="57">IFERROR(AA83*$N83/$Z83,"")</f>
        <v>18000.072391431069</v>
      </c>
      <c r="AB84" s="84">
        <f t="shared" si="57"/>
        <v>18000.072391431069</v>
      </c>
      <c r="AC84" s="84">
        <f t="shared" si="57"/>
        <v>18000.072391431069</v>
      </c>
      <c r="AD84" s="84">
        <f t="shared" si="57"/>
        <v>286.78282570679102</v>
      </c>
      <c r="AE84" s="84">
        <f t="shared" si="57"/>
        <v>0</v>
      </c>
      <c r="AF84" s="84">
        <f t="shared" si="57"/>
        <v>0</v>
      </c>
      <c r="AG84" s="85">
        <f t="shared" si="57"/>
        <v>0</v>
      </c>
    </row>
    <row r="85" spans="1:33" ht="30.6" customHeight="1" thickBot="1" x14ac:dyDescent="0.6">
      <c r="A85" s="447"/>
      <c r="B85" s="106" t="s">
        <v>76</v>
      </c>
      <c r="C85" s="58">
        <f>IF(OR(C83="",C83&lt;=0),"-",C84/C83)</f>
        <v>1.1218155359478328E-2</v>
      </c>
      <c r="D85" s="108" t="str">
        <f t="shared" ref="D85:H85" si="58">IF(OR(D83="",D83&lt;=0),"-",D84/D83)</f>
        <v>-</v>
      </c>
      <c r="E85" s="109">
        <f t="shared" si="58"/>
        <v>1.1222222222222222E-2</v>
      </c>
      <c r="F85" s="109">
        <f t="shared" si="58"/>
        <v>1.1222222222222222E-2</v>
      </c>
      <c r="G85" s="109">
        <f t="shared" si="58"/>
        <v>1.1222222222222222E-2</v>
      </c>
      <c r="H85" s="150">
        <f t="shared" si="58"/>
        <v>1.0452961672473868E-2</v>
      </c>
      <c r="L85" s="461"/>
      <c r="N85" s="43" t="s">
        <v>43</v>
      </c>
      <c r="O85" s="86">
        <f t="shared" ref="O85:U86" si="59">IFERROR(O83/$N83,"")</f>
        <v>0.3315710943688176</v>
      </c>
      <c r="P85" s="87">
        <f t="shared" si="59"/>
        <v>0.3315710943688176</v>
      </c>
      <c r="Q85" s="87">
        <f t="shared" si="59"/>
        <v>0.3315710943688176</v>
      </c>
      <c r="R85" s="87">
        <f t="shared" si="59"/>
        <v>5.2867168935472582E-3</v>
      </c>
      <c r="S85" s="87" t="str">
        <f t="shared" si="59"/>
        <v/>
      </c>
      <c r="T85" s="87" t="str">
        <f t="shared" si="59"/>
        <v/>
      </c>
      <c r="U85" s="88" t="str">
        <f t="shared" si="59"/>
        <v/>
      </c>
      <c r="V85" s="89"/>
      <c r="W85" s="459"/>
      <c r="X85" s="89"/>
      <c r="Y85" s="139" t="str">
        <f>IFERROR(CHOOSE(MAX(O94:U94),"need more data","CHISQ.TEST(L21:M22, X22:Y23)","CHISQ.TEST(L21:N22, X22:Z23)","CHISQ.TEST(L21:O22, X22:AA23)","CHISQ.TEST(L21:P22, X22:AB23)","CHISQ.TEST(L21:Q22, X22:AC23)","CHISQ.TEST(L21:R22, X22:AD23)"),"")</f>
        <v>CHISQ.TEST(L21:O22, X22:AA23)</v>
      </c>
      <c r="Z85" s="90" t="s">
        <v>38</v>
      </c>
      <c r="AA85" s="91">
        <f t="shared" ref="AA85:AG85" si="60">IFERROR(AA83*$N84/$Z83,"")</f>
        <v>201.92760856893034</v>
      </c>
      <c r="AB85" s="92">
        <f t="shared" si="60"/>
        <v>201.92760856893034</v>
      </c>
      <c r="AC85" s="92">
        <f t="shared" si="60"/>
        <v>201.92760856893034</v>
      </c>
      <c r="AD85" s="92">
        <f t="shared" si="60"/>
        <v>3.2171742932089771</v>
      </c>
      <c r="AE85" s="92">
        <f t="shared" si="60"/>
        <v>0</v>
      </c>
      <c r="AF85" s="92">
        <f t="shared" si="60"/>
        <v>0</v>
      </c>
      <c r="AG85" s="93">
        <f t="shared" si="60"/>
        <v>0</v>
      </c>
    </row>
    <row r="86" spans="1:33" ht="30.6" customHeight="1" thickBot="1" x14ac:dyDescent="0.6">
      <c r="A86" s="447"/>
      <c r="B86" s="274" t="s">
        <v>77</v>
      </c>
      <c r="C86" s="275" t="str">
        <f>IF(Y87="need more data","Need more data",IF(Y87="","",IF(Y87&lt;=$Z$1, "No", "Yes")))</f>
        <v>Yes</v>
      </c>
      <c r="D86" s="276" t="str">
        <f>IFERROR(IF(MIN(_xlfn.MINIFS($AA84:$AG84,$AA82:$AG82,D82),_xlfn.MINIFS($AA85:$AG85,$AA82:$AG82,D82))&lt;5,"-",IF(INDEX($AA87:$AG87,1,MATCH(D82,$AA82:$AG82,0))&lt;=$Z$1, "No", "Yes")),"")</f>
        <v>-</v>
      </c>
      <c r="E86" s="277" t="str">
        <f>IFERROR(IF(MIN(_xlfn.MINIFS($AA84:$AG84,$AA82:$AG82,E82),_xlfn.MINIFS($AA85:$AG85,$AA82:$AG82,E82))&lt;5,"-",IF(INDEX($AA87:$AG87,1,MATCH(E82,$AA82:$AG82,0))&lt;=$Z$1, "No", "Yes")),"")</f>
        <v>Yes</v>
      </c>
      <c r="F86" s="277" t="str">
        <f>IFERROR(IF(MIN(_xlfn.MINIFS($AA84:$AG84,$AA82:$AG82,F82),_xlfn.MINIFS($AA85:$AG85,$AA82:$AG82,F82))&lt;5,"-",IF(INDEX($AA87:$AG87,1,MATCH(F82,$AA82:$AG82,0))&lt;=$Z$1, "No", "Yes")),"")</f>
        <v>Yes</v>
      </c>
      <c r="G86" s="277" t="str">
        <f>IFERROR(IF(MIN(_xlfn.MINIFS($AA84:$AG84,$AA82:$AG82,G82),_xlfn.MINIFS($AA85:$AG85,$AA82:$AG82,G82))&lt;5,"-",IF(INDEX($AA87:$AG87,1,MATCH(G82,$AA82:$AG82,0))&lt;=$Z$1, "No", "Yes")),"")</f>
        <v>Yes</v>
      </c>
      <c r="H86" s="281" t="str">
        <f>IFERROR(IF(MIN(_xlfn.MINIFS($AA84:$AG84,$AA82:$AG82,H82),_xlfn.MINIFS($AA85:$AG85,$AA82:$AG82,H82))&lt;5,"-",IF(INDEX($AA87:$AG87,1,MATCH(H82,$AA82:$AG82,0))&lt;=$Z$1, "No", "Yes")),"")</f>
        <v>-</v>
      </c>
      <c r="L86" s="462"/>
      <c r="N86" s="44" t="s">
        <v>44</v>
      </c>
      <c r="O86" s="95">
        <f t="shared" si="59"/>
        <v>0.33169129720853857</v>
      </c>
      <c r="P86" s="96">
        <f t="shared" si="59"/>
        <v>0.33169129720853857</v>
      </c>
      <c r="Q86" s="96">
        <f t="shared" si="59"/>
        <v>0.33169129720853857</v>
      </c>
      <c r="R86" s="96">
        <f t="shared" si="59"/>
        <v>4.9261083743842365E-3</v>
      </c>
      <c r="S86" s="96" t="str">
        <f t="shared" si="59"/>
        <v/>
      </c>
      <c r="T86" s="96" t="str">
        <f t="shared" si="59"/>
        <v/>
      </c>
      <c r="U86" s="97" t="str">
        <f t="shared" si="59"/>
        <v/>
      </c>
      <c r="V86" s="98"/>
      <c r="W86" s="26"/>
      <c r="X86" s="89"/>
      <c r="Y86" s="21" t="s">
        <v>29</v>
      </c>
      <c r="Z86" s="82" t="s">
        <v>39</v>
      </c>
      <c r="AA86" s="99">
        <f t="shared" ref="AA86:AG86" si="61">IFERROR((O86-O85)/SQRT(O85*(1-O85)/$N84),"")</f>
        <v>6.3009702854699319E-3</v>
      </c>
      <c r="AB86" s="100">
        <f t="shared" si="61"/>
        <v>6.3009702854699319E-3</v>
      </c>
      <c r="AC86" s="100">
        <f t="shared" si="61"/>
        <v>6.3009702854699319E-3</v>
      </c>
      <c r="AD86" s="100">
        <f t="shared" si="61"/>
        <v>-0.12271641032500095</v>
      </c>
      <c r="AE86" s="100" t="str">
        <f t="shared" si="61"/>
        <v/>
      </c>
      <c r="AF86" s="100" t="str">
        <f t="shared" si="61"/>
        <v/>
      </c>
      <c r="AG86" s="101" t="str">
        <f t="shared" si="61"/>
        <v/>
      </c>
    </row>
    <row r="87" spans="1:33" ht="28" customHeight="1" thickBot="1" x14ac:dyDescent="0.6">
      <c r="A87" s="447"/>
      <c r="B87" s="438"/>
      <c r="C87" s="438"/>
      <c r="D87" s="438"/>
      <c r="E87" s="438"/>
      <c r="F87" s="438"/>
      <c r="G87" s="438"/>
      <c r="H87" s="438"/>
      <c r="I87" s="438"/>
      <c r="J87" s="438"/>
      <c r="K87" s="137" t="s">
        <v>81</v>
      </c>
      <c r="L87" s="137"/>
      <c r="M87" s="200"/>
      <c r="N87" s="139"/>
      <c r="Y87" s="102">
        <f>IFERROR(CHOOSE(MAX(O94:U94),"need more data",_xlfn.CHISQ.TEST(O83:P84, AA84:AB85),_xlfn.CHISQ.TEST(O83:Q84, AA84:AC85),_xlfn.CHISQ.TEST(O83:R84, AA84:AD85),_xlfn.CHISQ.TEST(O83:S84, AA84:AE85),_xlfn.CHISQ.TEST(O83:T84, AA84:AF85),_xlfn.CHISQ.TEST(O83:U84, AA84:AG85)),"")</f>
        <v>0.9995182640666207</v>
      </c>
      <c r="Z87" s="103" t="s">
        <v>40</v>
      </c>
      <c r="AA87" s="91">
        <f>IF(ISNUMBER(AA86),2*NORMSDIST(-ABS(AA86)),"")</f>
        <v>0.99497258635775376</v>
      </c>
      <c r="AB87" s="92">
        <f t="shared" ref="AB87:AG87" si="62">IF(ISNUMBER(AB86),2*NORMSDIST(-ABS(AB86)),"")</f>
        <v>0.99497258635775376</v>
      </c>
      <c r="AC87" s="92">
        <f t="shared" si="62"/>
        <v>0.99497258635775376</v>
      </c>
      <c r="AD87" s="92">
        <f t="shared" si="62"/>
        <v>0.90233166852838542</v>
      </c>
      <c r="AE87" s="92" t="str">
        <f t="shared" si="62"/>
        <v/>
      </c>
      <c r="AF87" s="92" t="str">
        <f t="shared" si="62"/>
        <v/>
      </c>
      <c r="AG87" s="93" t="str">
        <f t="shared" si="62"/>
        <v/>
      </c>
    </row>
    <row r="88" spans="1:33" ht="20.7" thickBot="1" x14ac:dyDescent="0.6">
      <c r="A88" s="447"/>
      <c r="B88" s="251" t="s">
        <v>89</v>
      </c>
      <c r="C88" s="252"/>
      <c r="D88" s="252"/>
      <c r="E88" s="252"/>
      <c r="F88" s="252"/>
      <c r="G88" s="252"/>
      <c r="H88" s="252"/>
      <c r="I88" s="252"/>
      <c r="J88" s="253"/>
      <c r="K88" s="266"/>
      <c r="L88" s="460" t="str">
        <f>IF(C93="Yes","*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IF(W90=0,"",CHAR(10)&amp;CHAR(10)&amp;"* There "&amp;IF(W90=1,"is ","are ")&amp;W90&amp;" cell"&amp;IF(W90=1,"","s")&amp;" contributing to expected value which "&amp;IF(W90=1,"is","are")&amp;" too small to include calculations. In this table, cell"&amp;IF(W90=1,": ","s: ")&amp;SUBSTITUTE(W91,"; ","",W90)&amp;".")</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N88" s="139"/>
      <c r="Y88" s="120"/>
      <c r="Z88" s="121"/>
      <c r="AA88" s="122"/>
      <c r="AB88" s="123"/>
      <c r="AC88" s="123"/>
      <c r="AD88" s="123"/>
      <c r="AE88" s="123"/>
      <c r="AF88" s="123"/>
      <c r="AG88" s="77"/>
    </row>
    <row r="89" spans="1:33" ht="29.1" customHeight="1" x14ac:dyDescent="0.55000000000000004">
      <c r="A89" s="447"/>
      <c r="B89" s="322" t="s">
        <v>12</v>
      </c>
      <c r="C89" s="267" t="s">
        <v>6</v>
      </c>
      <c r="D89" s="268" t="s">
        <v>13</v>
      </c>
      <c r="E89" s="269" t="s">
        <v>14</v>
      </c>
      <c r="F89" s="269" t="s">
        <v>15</v>
      </c>
      <c r="G89" s="269" t="s">
        <v>16</v>
      </c>
      <c r="H89" s="280" t="s">
        <v>17</v>
      </c>
      <c r="L89" s="461"/>
      <c r="N89" s="139"/>
      <c r="Y89" s="120"/>
      <c r="Z89" s="121"/>
      <c r="AA89" s="122"/>
      <c r="AB89" s="123"/>
      <c r="AC89" s="123"/>
      <c r="AD89" s="123"/>
      <c r="AE89" s="123"/>
      <c r="AF89" s="123"/>
      <c r="AG89" s="77"/>
    </row>
    <row r="90" spans="1:33" ht="30.6" customHeight="1" x14ac:dyDescent="0.55000000000000004">
      <c r="A90" s="447"/>
      <c r="B90" s="104" t="s">
        <v>78</v>
      </c>
      <c r="C90" s="68">
        <f>SUM(D90:J90)</f>
        <v>921</v>
      </c>
      <c r="D90" s="202" t="str">
        <f>IF(OR(D76="",D76&lt;0),"",D76)</f>
        <v/>
      </c>
      <c r="E90" s="203">
        <f>IF(OR(E76="",E76&lt;0),"",E76)</f>
        <v>300</v>
      </c>
      <c r="F90" s="203">
        <f>IF(OR(F76="",F76&lt;0),"",F76)</f>
        <v>300</v>
      </c>
      <c r="G90" s="203">
        <f>IF(OR(G76="",G76&lt;0),"",G76)</f>
        <v>300</v>
      </c>
      <c r="H90" s="204">
        <f>IF(OR(H76="",H76&lt;0),"",H76)</f>
        <v>21</v>
      </c>
      <c r="L90" s="461"/>
      <c r="N90" s="69">
        <f>SUM(O90:U90)</f>
        <v>921</v>
      </c>
      <c r="O90" s="70">
        <f t="shared" ref="O90:U90" si="63">IF(O94="","",INDEX($D90:$J90,1,MATCH(O94,$D94:$J94,0)))</f>
        <v>300</v>
      </c>
      <c r="P90" s="71">
        <f t="shared" si="63"/>
        <v>300</v>
      </c>
      <c r="Q90" s="71">
        <f t="shared" si="63"/>
        <v>300</v>
      </c>
      <c r="R90" s="71">
        <f t="shared" si="63"/>
        <v>21</v>
      </c>
      <c r="S90" s="71" t="str">
        <f t="shared" si="63"/>
        <v/>
      </c>
      <c r="T90" s="71" t="str">
        <f t="shared" si="63"/>
        <v/>
      </c>
      <c r="U90" s="72" t="str">
        <f t="shared" si="63"/>
        <v/>
      </c>
      <c r="W90" s="27">
        <f>(COUNTIFS(AA91:AG91,"&lt;"&amp;5)-COUNTIFS(AA91:AG91,"&lt;"&amp;5,AA82:AG82,""))+(COUNTIFS(AA92:AG92,"&lt;"&amp;5)-COUNTIFS(AA92:AG92,"&lt;"&amp;5,AA82:AG82,""))</f>
        <v>0</v>
      </c>
      <c r="Y90" s="73" t="s">
        <v>36</v>
      </c>
      <c r="Z90" s="74">
        <f>SUM(N90:N91)</f>
        <v>1530</v>
      </c>
      <c r="AA90" s="75">
        <f>SUM(O90:O91)</f>
        <v>502</v>
      </c>
      <c r="AB90" s="76">
        <f>SUM(P90:P91)</f>
        <v>502</v>
      </c>
      <c r="AC90" s="76">
        <f t="shared" ref="AC90:AG90" si="64">SUM(Q90:Q91)</f>
        <v>502</v>
      </c>
      <c r="AD90" s="76">
        <f t="shared" si="64"/>
        <v>24</v>
      </c>
      <c r="AE90" s="76">
        <f t="shared" si="64"/>
        <v>0</v>
      </c>
      <c r="AF90" s="76">
        <f t="shared" si="64"/>
        <v>0</v>
      </c>
      <c r="AG90" s="77">
        <f t="shared" si="64"/>
        <v>0</v>
      </c>
    </row>
    <row r="91" spans="1:33" ht="30.6" customHeight="1" x14ac:dyDescent="0.55000000000000004">
      <c r="A91" s="447"/>
      <c r="B91" s="105" t="s">
        <v>7</v>
      </c>
      <c r="C91" s="57">
        <f>C84</f>
        <v>609</v>
      </c>
      <c r="D91" s="205" t="str">
        <f t="shared" ref="D91:H91" si="65">D84</f>
        <v/>
      </c>
      <c r="E91" s="206">
        <f t="shared" si="65"/>
        <v>202</v>
      </c>
      <c r="F91" s="206">
        <f t="shared" si="65"/>
        <v>202</v>
      </c>
      <c r="G91" s="206">
        <f t="shared" si="65"/>
        <v>202</v>
      </c>
      <c r="H91" s="207">
        <f t="shared" si="65"/>
        <v>3</v>
      </c>
      <c r="L91" s="461"/>
      <c r="N91" s="78">
        <f>SUM(O91:U91)</f>
        <v>609</v>
      </c>
      <c r="O91" s="79">
        <f t="shared" ref="O91:U91" si="66">IF(O94="","",INDEX($D91:$J91,1,MATCH(O94,$D94:$J94,0)))</f>
        <v>202</v>
      </c>
      <c r="P91" s="80">
        <f t="shared" si="66"/>
        <v>202</v>
      </c>
      <c r="Q91" s="80">
        <f t="shared" si="66"/>
        <v>202</v>
      </c>
      <c r="R91" s="80">
        <f t="shared" si="66"/>
        <v>3</v>
      </c>
      <c r="S91" s="80" t="str">
        <f t="shared" si="66"/>
        <v/>
      </c>
      <c r="T91" s="80" t="str">
        <f t="shared" si="66"/>
        <v/>
      </c>
      <c r="U91" s="81" t="str">
        <f t="shared" si="66"/>
        <v/>
      </c>
      <c r="W91" s="458" t="str">
        <f>IF(AND(AA91&lt;5,AA82&lt;&gt;""),SUBSTITUTE(ADDRESS(ROWS($1:90),MATCH(AA82,$A82:$J82,0)),"$","")&amp;"; ","")&amp;
IF(AND(AB91&lt;5,AB82&lt;&gt;""),SUBSTITUTE(ADDRESS(ROWS($1:90),MATCH(AB82,$A82:$J82,0)),"$","")&amp;"; ","")&amp;
IF(AND(AC91&lt;5,AC82&lt;&gt;""),SUBSTITUTE(ADDRESS(ROWS($1:90),MATCH(AC82,$A82:$J82,0)),"$","")&amp;"; ","")&amp;
IF(AND(AD91&lt;5,AD82&lt;&gt;""),SUBSTITUTE(ADDRESS(ROWS($1:90),MATCH(AD82,$A82:$J82,0)),"$","")&amp;"; ","")&amp;
IF(AND(AE91&lt;5,AE82&lt;&gt;""),SUBSTITUTE(ADDRESS(ROWS($1:90),MATCH(AE82,$A82:$J82,0)),"$","")&amp;"; ","")&amp;
IF(AND(AF91&lt;5,AF82&lt;&gt;""),SUBSTITUTE(ADDRESS(ROWS($1:90),MATCH(AF82,$A82:$J82,0)),"$","")&amp;"; ","")&amp;
IF(AND(AG91&lt;5,AG82&lt;&gt;""),SUBSTITUTE(ADDRESS(ROWS($1:90),MATCH(AG82,$A82:$J82,0)),"$","")&amp;"; ","")&amp;
IF(AND(AA92&lt;5,AA82&lt;&gt;""),SUBSTITUTE(ADDRESS(ROWS($1:91),MATCH(AA82,$A82:$J82,0)),"$","")&amp;"; ","")&amp;
IF(AND(AB92&lt;5,AB82&lt;&gt;""),SUBSTITUTE(ADDRESS(ROWS($1:91),MATCH(AB82,$A82:$J82,0)),"$","")&amp;"; ","")&amp;
IF(AND(AC92&lt;5,AC82&lt;&gt;""),SUBSTITUTE(ADDRESS(ROWS($1:91),MATCH(AC82,$A82:$J82,0)),"$","")&amp;"; ","")&amp;
IF(AND(AD92&lt;5,AD82&lt;&gt;""),SUBSTITUTE(ADDRESS(ROWS($1:91),MATCH(AD82,$A82:$J82,0)),"$","")&amp;"; ","")&amp;
IF(AND(AE92&lt;5,AE82&lt;&gt;""),SUBSTITUTE(ADDRESS(ROWS($1:91),MATCH(AE82,$A82:$J82,0)),"$","")&amp;"; ","")&amp;
IF(AND(AF92&lt;5,AF82&lt;&gt;""),SUBSTITUTE(ADDRESS(ROWS($1:91),MATCH(AF82,$A82:$J82,0)),"$","")&amp;"; ","")&amp;
IF(AND(AG92&lt;5,AG82&lt;&gt;""),SUBSTITUTE(ADDRESS(ROWS($1:91),MATCH(AG82,$A82:$J82,0)),"$","")&amp;"; ","")</f>
        <v/>
      </c>
      <c r="Z91" s="82" t="s">
        <v>37</v>
      </c>
      <c r="AA91" s="83">
        <f t="shared" ref="AA91:AG91" si="67">IFERROR(AA90*$N90/$Z90,"")</f>
        <v>302.1843137254902</v>
      </c>
      <c r="AB91" s="84">
        <f t="shared" si="67"/>
        <v>302.1843137254902</v>
      </c>
      <c r="AC91" s="84">
        <f t="shared" si="67"/>
        <v>302.1843137254902</v>
      </c>
      <c r="AD91" s="84">
        <f t="shared" si="67"/>
        <v>14.447058823529412</v>
      </c>
      <c r="AE91" s="84">
        <f t="shared" si="67"/>
        <v>0</v>
      </c>
      <c r="AF91" s="84">
        <f t="shared" si="67"/>
        <v>0</v>
      </c>
      <c r="AG91" s="85">
        <f t="shared" si="67"/>
        <v>0</v>
      </c>
    </row>
    <row r="92" spans="1:33" ht="30.6" customHeight="1" thickBot="1" x14ac:dyDescent="0.6">
      <c r="A92" s="447"/>
      <c r="B92" s="106" t="s">
        <v>79</v>
      </c>
      <c r="C92" s="58">
        <f>IF(OR(C90="",C90&lt;=0),"-",C91/C90)</f>
        <v>0.66123778501628661</v>
      </c>
      <c r="D92" s="59" t="str">
        <f>IF(OR(D90="",D90&lt;=0),"-",D91/D90)</f>
        <v>-</v>
      </c>
      <c r="E92" s="60">
        <f t="shared" ref="E92:H92" si="68">IF(OR(E90="",E90&lt;=0),"-",E91/E90)</f>
        <v>0.67333333333333334</v>
      </c>
      <c r="F92" s="60">
        <f t="shared" si="68"/>
        <v>0.67333333333333334</v>
      </c>
      <c r="G92" s="60">
        <f t="shared" si="68"/>
        <v>0.67333333333333334</v>
      </c>
      <c r="H92" s="150">
        <f t="shared" si="68"/>
        <v>0.14285714285714285</v>
      </c>
      <c r="L92" s="461"/>
      <c r="N92" s="43" t="s">
        <v>43</v>
      </c>
      <c r="O92" s="86">
        <f t="shared" ref="O92:U93" si="69">IFERROR(O90/$N90,"")</f>
        <v>0.32573289902280128</v>
      </c>
      <c r="P92" s="87">
        <f t="shared" si="69"/>
        <v>0.32573289902280128</v>
      </c>
      <c r="Q92" s="87">
        <f t="shared" si="69"/>
        <v>0.32573289902280128</v>
      </c>
      <c r="R92" s="87">
        <f t="shared" si="69"/>
        <v>2.2801302931596091E-2</v>
      </c>
      <c r="S92" s="87" t="str">
        <f t="shared" si="69"/>
        <v/>
      </c>
      <c r="T92" s="87" t="str">
        <f t="shared" si="69"/>
        <v/>
      </c>
      <c r="U92" s="88" t="str">
        <f t="shared" si="69"/>
        <v/>
      </c>
      <c r="V92" s="89"/>
      <c r="W92" s="459"/>
      <c r="X92" s="89"/>
      <c r="Y92" s="139" t="str">
        <f>IFERROR(CHOOSE(MAX(#REF!),"need more data","CHISQ.TEST(L21:M22, X22:Y23)","CHISQ.TEST(L21:N22, X22:Z23)","CHISQ.TEST(L21:O22, X22:AA23)","CHISQ.TEST(L21:P22, X22:AB23)","CHISQ.TEST(L21:Q22, X22:AC23)","CHISQ.TEST(L21:R22, X22:AD23)"),"")</f>
        <v/>
      </c>
      <c r="Z92" s="90" t="s">
        <v>38</v>
      </c>
      <c r="AA92" s="91">
        <f t="shared" ref="AA92:AG92" si="70">IFERROR(AA90*$N91/$Z90,"")</f>
        <v>199.8156862745098</v>
      </c>
      <c r="AB92" s="92">
        <f t="shared" si="70"/>
        <v>199.8156862745098</v>
      </c>
      <c r="AC92" s="92">
        <f t="shared" si="70"/>
        <v>199.8156862745098</v>
      </c>
      <c r="AD92" s="92">
        <f t="shared" si="70"/>
        <v>9.552941176470588</v>
      </c>
      <c r="AE92" s="92">
        <f t="shared" si="70"/>
        <v>0</v>
      </c>
      <c r="AF92" s="92">
        <f t="shared" si="70"/>
        <v>0</v>
      </c>
      <c r="AG92" s="93">
        <f t="shared" si="70"/>
        <v>0</v>
      </c>
    </row>
    <row r="93" spans="1:33" ht="30.6" customHeight="1" thickBot="1" x14ac:dyDescent="0.6">
      <c r="A93" s="448"/>
      <c r="B93" s="274" t="s">
        <v>80</v>
      </c>
      <c r="C93" s="275" t="str">
        <f>IF(Y94="need more data","Need more data",IF(Y94="","",IF(Y94&lt;=$Z$1, "No", "Yes")))</f>
        <v>Yes</v>
      </c>
      <c r="D93" s="276" t="str">
        <f>IFERROR(IF(MIN(_xlfn.MINIFS($AA91:$AG91,$AA82:$AG82,D82),_xlfn.MINIFS($AA92:$AG92,$AA82:$AG82,D82))&lt;5,"-",IF(INDEX($AA94:$AG94,1,MATCH(D82,$AA82:$AG82,0))&lt;=$Z$1, "No", "Yes")),"")</f>
        <v>-</v>
      </c>
      <c r="E93" s="277" t="str">
        <f>IFERROR(IF(MIN(_xlfn.MINIFS($AA91:$AG91,$AA82:$AG82,E82),_xlfn.MINIFS($AA92:$AG92,$AA82:$AG82,E82))&lt;5,"-",IF(INDEX($AA94:$AG94,1,MATCH(E82,$AA82:$AG82,0))&lt;=$Z$1, "No", "Yes")),"")</f>
        <v>Yes</v>
      </c>
      <c r="F93" s="277" t="str">
        <f>IFERROR(IF(MIN(_xlfn.MINIFS($AA91:$AG91,$AA82:$AG82,F82),_xlfn.MINIFS($AA92:$AG92,$AA82:$AG82,F82))&lt;5,"-",IF(INDEX($AA94:$AG94,1,MATCH(F82,$AA82:$AG82,0))&lt;=$Z$1, "No", "Yes")),"")</f>
        <v>Yes</v>
      </c>
      <c r="G93" s="277" t="str">
        <f>IFERROR(IF(MIN(_xlfn.MINIFS($AA91:$AG91,$AA82:$AG82,G82),_xlfn.MINIFS($AA92:$AG92,$AA82:$AG82,G82))&lt;5,"-",IF(INDEX($AA94:$AG94,1,MATCH(G82,$AA82:$AG82,0))&lt;=$Z$1, "No", "Yes")),"")</f>
        <v>Yes</v>
      </c>
      <c r="H93" s="281" t="str">
        <f>IFERROR(IF(MIN(_xlfn.MINIFS($AA91:$AG91,$AA82:$AG82,H82),_xlfn.MINIFS($AA92:$AG92,$AA82:$AG82,H82))&lt;5,"-",IF(INDEX($AA94:$AG94,1,MATCH(H82,$AA82:$AG82,0))&lt;=$Z$1, "No", "Yes")),"")</f>
        <v>No</v>
      </c>
      <c r="L93" s="462"/>
      <c r="N93" s="44" t="s">
        <v>44</v>
      </c>
      <c r="O93" s="95">
        <f t="shared" si="69"/>
        <v>0.33169129720853857</v>
      </c>
      <c r="P93" s="96">
        <f t="shared" si="69"/>
        <v>0.33169129720853857</v>
      </c>
      <c r="Q93" s="96">
        <f t="shared" si="69"/>
        <v>0.33169129720853857</v>
      </c>
      <c r="R93" s="96">
        <f t="shared" si="69"/>
        <v>4.9261083743842365E-3</v>
      </c>
      <c r="S93" s="96" t="str">
        <f t="shared" si="69"/>
        <v/>
      </c>
      <c r="T93" s="96" t="str">
        <f t="shared" si="69"/>
        <v/>
      </c>
      <c r="U93" s="97" t="str">
        <f t="shared" si="69"/>
        <v/>
      </c>
      <c r="V93" s="98"/>
      <c r="W93" s="26"/>
      <c r="X93" s="89"/>
      <c r="Y93" s="21" t="s">
        <v>29</v>
      </c>
      <c r="Z93" s="82" t="s">
        <v>39</v>
      </c>
      <c r="AA93" s="99">
        <f t="shared" ref="AA93:AG93" si="71">IFERROR((O93-O92)/SQRT(O92*(1-O92)/$N91),"")</f>
        <v>0.31375551751222086</v>
      </c>
      <c r="AB93" s="100">
        <f t="shared" si="71"/>
        <v>0.31375551751222086</v>
      </c>
      <c r="AC93" s="100">
        <f t="shared" si="71"/>
        <v>0.31375551751222086</v>
      </c>
      <c r="AD93" s="100">
        <f t="shared" si="71"/>
        <v>-2.9552086675605111</v>
      </c>
      <c r="AE93" s="100" t="str">
        <f t="shared" si="71"/>
        <v/>
      </c>
      <c r="AF93" s="100" t="str">
        <f t="shared" si="71"/>
        <v/>
      </c>
      <c r="AG93" s="101" t="str">
        <f t="shared" si="71"/>
        <v/>
      </c>
    </row>
    <row r="94" spans="1:33" s="259" customFormat="1" ht="15.6" hidden="1" x14ac:dyDescent="0.55000000000000004">
      <c r="A94" s="287"/>
      <c r="B94" s="254" t="s">
        <v>12</v>
      </c>
      <c r="C94" s="255"/>
      <c r="D94" s="256" t="str">
        <f>IF(SUM(D83:D84)&lt;=0,"",MAX($C94:C94)+1)</f>
        <v/>
      </c>
      <c r="E94" s="256">
        <f>IF(SUM(E83:E84)&lt;=0,"",MAX($C94:D94)+1)</f>
        <v>1</v>
      </c>
      <c r="F94" s="256">
        <f>IF(SUM(F83:F84)&lt;=0,"",MAX($C94:E94)+1)</f>
        <v>2</v>
      </c>
      <c r="G94" s="256">
        <f>IF(SUM(G83:G84)&lt;=0,"",MAX($C94:F94)+1)</f>
        <v>3</v>
      </c>
      <c r="H94" s="256">
        <f>IF(SUM(H83:H84)&lt;=0,"",MAX($C94:G94)+1)</f>
        <v>4</v>
      </c>
      <c r="I94" s="256" t="str">
        <f>IF(SUM(I83:I84)&lt;=0,"",MAX($C94:H94)+1)</f>
        <v/>
      </c>
      <c r="J94" s="257" t="str">
        <f>IF(SUM(J83:J84)&lt;=0,"",MAX($C94:I94)+1)</f>
        <v/>
      </c>
      <c r="M94" s="258"/>
      <c r="N94" s="260">
        <f>C49</f>
        <v>0</v>
      </c>
      <c r="O94" s="261">
        <f>IF(MIN($D94:$J94)&lt;=0,"",MIN($D94:$J94))</f>
        <v>1</v>
      </c>
      <c r="P94" s="262">
        <f t="shared" ref="P94:U94" si="72">IFERROR(IF(O94=MAX($D94:$J94),"",O94+1),"")</f>
        <v>2</v>
      </c>
      <c r="Q94" s="262">
        <f t="shared" si="72"/>
        <v>3</v>
      </c>
      <c r="R94" s="262">
        <f t="shared" si="72"/>
        <v>4</v>
      </c>
      <c r="S94" s="262" t="str">
        <f t="shared" si="72"/>
        <v/>
      </c>
      <c r="T94" s="262" t="str">
        <f t="shared" si="72"/>
        <v/>
      </c>
      <c r="U94" s="263" t="str">
        <f t="shared" si="72"/>
        <v/>
      </c>
      <c r="V94" s="264"/>
      <c r="W94" s="264"/>
      <c r="X94" s="264"/>
      <c r="Y94" s="102">
        <f>IFERROR(CHOOSE(MAX(O94:U94),"need more data",_xlfn.CHISQ.TEST(O90:P91, AA91:AB92),_xlfn.CHISQ.TEST(O90:Q91, AA91:AC92),_xlfn.CHISQ.TEST(O90:R91, AA91:AD92),_xlfn.CHISQ.TEST(O90:S91, AA91:AE92),_xlfn.CHISQ.TEST(O90:T91, AA91:AF92),_xlfn.CHISQ.TEST(O90:U91, AA91:AG92)),"")</f>
        <v>5.5380417606671908E-2</v>
      </c>
      <c r="Z94" s="103" t="s">
        <v>40</v>
      </c>
      <c r="AA94" s="91">
        <f t="shared" ref="AA94:AG94" si="73">IF(ISNUMBER(AA93),2*NORMSDIST(-ABS(AA93)),"")</f>
        <v>0.75370673138107425</v>
      </c>
      <c r="AB94" s="92">
        <f t="shared" si="73"/>
        <v>0.75370673138107425</v>
      </c>
      <c r="AC94" s="92">
        <f t="shared" si="73"/>
        <v>0.75370673138107425</v>
      </c>
      <c r="AD94" s="92">
        <f t="shared" si="73"/>
        <v>3.1245764071313785E-3</v>
      </c>
      <c r="AE94" s="92" t="str">
        <f t="shared" si="73"/>
        <v/>
      </c>
      <c r="AF94" s="92" t="str">
        <f t="shared" si="73"/>
        <v/>
      </c>
      <c r="AG94" s="93" t="str">
        <f t="shared" si="73"/>
        <v/>
      </c>
    </row>
    <row r="95" spans="1:33" hidden="1" x14ac:dyDescent="0.55000000000000004">
      <c r="B95" s="437"/>
      <c r="C95" s="438"/>
      <c r="D95" s="438"/>
      <c r="E95" s="438"/>
      <c r="F95" s="438"/>
      <c r="G95" s="438"/>
      <c r="H95" s="438"/>
      <c r="I95" s="438"/>
      <c r="J95" s="439"/>
      <c r="M95" s="138"/>
      <c r="N95" s="139"/>
      <c r="Y95" s="297"/>
      <c r="Z95" s="298"/>
      <c r="AA95" s="126"/>
      <c r="AB95" s="126"/>
      <c r="AC95" s="126"/>
      <c r="AD95" s="126"/>
      <c r="AE95" s="126"/>
      <c r="AF95" s="126"/>
      <c r="AG95" s="126"/>
    </row>
    <row r="96" spans="1:33" s="237" customFormat="1" ht="14.7" thickBot="1" x14ac:dyDescent="0.6">
      <c r="B96" s="238"/>
      <c r="C96" s="238"/>
      <c r="D96" s="238"/>
      <c r="E96" s="238"/>
      <c r="F96" s="238"/>
      <c r="G96" s="238"/>
      <c r="H96" s="238"/>
      <c r="I96" s="238"/>
      <c r="J96" s="238"/>
      <c r="M96" s="236"/>
      <c r="N96" s="234"/>
      <c r="O96" s="25"/>
      <c r="P96" s="25"/>
      <c r="Q96" s="25"/>
      <c r="R96" s="25"/>
      <c r="S96" s="25"/>
      <c r="T96" s="25"/>
      <c r="U96" s="25"/>
      <c r="V96" s="25"/>
      <c r="X96" s="25"/>
      <c r="Y96" s="139"/>
      <c r="AA96" s="208"/>
      <c r="AB96" s="208"/>
      <c r="AC96" s="208"/>
      <c r="AD96" s="208"/>
      <c r="AE96" s="208"/>
      <c r="AF96" s="208"/>
      <c r="AG96" s="208"/>
    </row>
    <row r="97" spans="1:33" ht="16" customHeight="1" thickBot="1" x14ac:dyDescent="0.6">
      <c r="A97" s="449" t="s">
        <v>18</v>
      </c>
      <c r="B97" s="239" t="s">
        <v>83</v>
      </c>
      <c r="C97" s="240"/>
      <c r="D97" s="240"/>
      <c r="E97" s="240"/>
      <c r="F97" s="240"/>
      <c r="G97" s="240"/>
      <c r="H97" s="240"/>
      <c r="I97" s="240"/>
      <c r="J97" s="241"/>
      <c r="K97" s="241"/>
      <c r="L97" s="241"/>
    </row>
    <row r="98" spans="1:33" ht="41.1" customHeight="1" thickBot="1" x14ac:dyDescent="0.6">
      <c r="A98" s="450"/>
      <c r="B98" s="321" t="s">
        <v>18</v>
      </c>
      <c r="C98" s="222" t="s">
        <v>6</v>
      </c>
      <c r="D98" s="268" t="s">
        <v>19</v>
      </c>
      <c r="E98" s="269" t="s">
        <v>20</v>
      </c>
      <c r="F98" s="285" t="s">
        <v>60</v>
      </c>
      <c r="L98" s="463" t="str">
        <f>IF(C99&lt;&gt;VALUE($F$1),"Total families enrolled must be "&amp;$F$1&amp;"."&amp;CHAR(10),"")&amp;IF(C100&lt;&gt;VALUE($H$1),"Total families surveyed must be "&amp;$H$1&amp;"."&amp;CHAR(10),"")&amp;IF(C101&lt;&gt;VALUE($J$1),"Total families responded must be "&amp;$J$1&amp;".","")&amp;IF(OR(C99&lt;&gt;VALUE($F$1),C100&lt;&gt;VALUE($H$1),C101&lt;&gt;VALUE($J$1)),"",IF(OR(MAX(O118:U118)&lt;=0,MAX(O118:U118)=COUNTA(D106:J106)),"","! Note: Results include data from only "&amp;IF(MAX(O118:U118)=1,"this 1 category: ", "these "&amp;MAX(O118:U118)&amp;" categories: "))&amp;IF(OR(MAX(O118:U118)&lt;=0,MAX(O118:U118)=COUNTA(D106:J106)),"",SUBSTITUTE(O106&amp;"; "&amp;IF(P106="","",P106&amp;"; "&amp;IF(Q106="","",Q106&amp;"; "&amp;IF(R106="","",R106&amp;"; "&amp;IF(S106="","",S106&amp;"; "&amp;IF(T106="","",T106&amp;"; "&amp;IF(U106="","",U106&amp;"; ")))))),"; ","",MAX(O118:U118))&amp;"."))</f>
        <v/>
      </c>
    </row>
    <row r="99" spans="1:33" s="245" customFormat="1" ht="15.6" x14ac:dyDescent="0.55000000000000004">
      <c r="A99" s="450"/>
      <c r="B99" s="209" t="s">
        <v>75</v>
      </c>
      <c r="C99" s="243">
        <f>SUM(D99:J99)</f>
        <v>72287</v>
      </c>
      <c r="D99" s="210">
        <v>36000</v>
      </c>
      <c r="E99" s="211">
        <v>36000</v>
      </c>
      <c r="F99" s="282">
        <v>287</v>
      </c>
      <c r="G99" s="138"/>
      <c r="H99" s="138"/>
      <c r="I99" s="138"/>
      <c r="J99" s="138"/>
      <c r="L99" s="464"/>
      <c r="M99" s="244"/>
      <c r="O99" s="213"/>
      <c r="P99" s="213"/>
      <c r="Q99" s="213"/>
      <c r="R99" s="213"/>
      <c r="S99" s="213"/>
      <c r="T99" s="213"/>
      <c r="U99" s="213"/>
      <c r="V99" s="213"/>
      <c r="W99" s="213"/>
      <c r="X99" s="213"/>
      <c r="Y99" s="246"/>
      <c r="AA99" s="247"/>
      <c r="AB99" s="247"/>
      <c r="AC99" s="247"/>
      <c r="AD99" s="247"/>
      <c r="AE99" s="247"/>
      <c r="AF99" s="247"/>
      <c r="AG99" s="247"/>
    </row>
    <row r="100" spans="1:33" s="245" customFormat="1" ht="15.6" x14ac:dyDescent="0.55000000000000004">
      <c r="A100" s="450"/>
      <c r="B100" s="279" t="s">
        <v>78</v>
      </c>
      <c r="C100" s="248">
        <f t="shared" ref="C100:C101" si="74">SUM(D100:J100)</f>
        <v>1221</v>
      </c>
      <c r="D100" s="214">
        <v>600</v>
      </c>
      <c r="E100" s="215">
        <v>600</v>
      </c>
      <c r="F100" s="283">
        <v>21</v>
      </c>
      <c r="G100" s="138"/>
      <c r="H100" s="138"/>
      <c r="I100" s="138"/>
      <c r="J100" s="138"/>
      <c r="L100" s="464"/>
      <c r="M100" s="244"/>
      <c r="O100" s="213"/>
      <c r="P100" s="213"/>
      <c r="Q100" s="213"/>
      <c r="R100" s="213"/>
      <c r="S100" s="213"/>
      <c r="T100" s="213"/>
      <c r="U100" s="213"/>
      <c r="V100" s="213"/>
      <c r="W100" s="213"/>
      <c r="X100" s="213"/>
      <c r="Y100" s="246"/>
      <c r="AA100" s="247"/>
      <c r="AB100" s="247"/>
      <c r="AC100" s="247"/>
      <c r="AD100" s="247"/>
      <c r="AE100" s="247"/>
      <c r="AF100" s="247"/>
      <c r="AG100" s="247"/>
    </row>
    <row r="101" spans="1:33" s="245" customFormat="1" ht="15.9" thickBot="1" x14ac:dyDescent="0.6">
      <c r="A101" s="450"/>
      <c r="B101" s="217" t="s">
        <v>7</v>
      </c>
      <c r="C101" s="249">
        <f t="shared" si="74"/>
        <v>811</v>
      </c>
      <c r="D101" s="218">
        <v>404</v>
      </c>
      <c r="E101" s="219">
        <v>404</v>
      </c>
      <c r="F101" s="284">
        <v>3</v>
      </c>
      <c r="G101" s="138"/>
      <c r="H101" s="138"/>
      <c r="I101" s="138"/>
      <c r="J101" s="138"/>
      <c r="L101" s="465"/>
      <c r="M101" s="244"/>
      <c r="O101" s="213"/>
      <c r="P101" s="213"/>
      <c r="Q101" s="213"/>
      <c r="R101" s="213"/>
      <c r="S101" s="213"/>
      <c r="T101" s="213"/>
      <c r="U101" s="213"/>
      <c r="V101" s="213"/>
      <c r="W101" s="213"/>
      <c r="X101" s="213"/>
      <c r="Y101" s="246"/>
      <c r="AA101" s="247"/>
      <c r="AB101" s="247"/>
      <c r="AC101" s="247"/>
      <c r="AD101" s="247"/>
      <c r="AE101" s="247"/>
      <c r="AF101" s="247"/>
      <c r="AG101" s="247"/>
    </row>
    <row r="102" spans="1:33" x14ac:dyDescent="0.55000000000000004">
      <c r="A102" s="450"/>
    </row>
    <row r="103" spans="1:33" ht="14.7" thickBot="1" x14ac:dyDescent="0.6">
      <c r="A103" s="450"/>
    </row>
    <row r="104" spans="1:33" ht="15.9" thickBot="1" x14ac:dyDescent="0.6">
      <c r="A104" s="450"/>
      <c r="B104" s="239" t="s">
        <v>84</v>
      </c>
      <c r="C104" s="240"/>
      <c r="D104" s="240"/>
      <c r="E104" s="240"/>
      <c r="F104" s="240"/>
      <c r="G104" s="240"/>
      <c r="H104" s="240"/>
      <c r="I104" s="240"/>
      <c r="J104" s="241"/>
      <c r="K104" s="241"/>
      <c r="L104" s="241"/>
    </row>
    <row r="105" spans="1:33" ht="20.7" thickBot="1" x14ac:dyDescent="0.6">
      <c r="A105" s="450"/>
      <c r="B105" s="251" t="s">
        <v>86</v>
      </c>
      <c r="C105" s="252"/>
      <c r="D105" s="252"/>
      <c r="E105" s="252"/>
      <c r="F105" s="252"/>
      <c r="G105" s="252"/>
      <c r="H105" s="252"/>
      <c r="I105" s="252"/>
      <c r="J105" s="253"/>
      <c r="K105" s="266"/>
      <c r="L105" s="460" t="str">
        <f>IF(C110="Yes","*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IF(W106=0,"",CHAR(10)&amp;CHAR(10)&amp;"* There "&amp;IF(W106=1,"is ","are ")&amp;W106&amp;" cell"&amp;IF(W106=1,"","s")&amp;" contributing to expected value which "&amp;IF(W106=1,"is","are")&amp;" too small to include calculations. In this table, cell"&amp;IF(W106=1,": ","s: ")&amp;SUBSTITUTE(W108,"; ","",W106)&amp;".")</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
* There is 1 cell contributing to expected value which is too small to include calculations. In this table, cell: F108.</v>
      </c>
    </row>
    <row r="106" spans="1:33" s="137" customFormat="1" ht="30.6" customHeight="1" x14ac:dyDescent="0.55000000000000004">
      <c r="A106" s="450"/>
      <c r="B106" s="320" t="s">
        <v>18</v>
      </c>
      <c r="C106" s="267" t="s">
        <v>6</v>
      </c>
      <c r="D106" s="268" t="s">
        <v>19</v>
      </c>
      <c r="E106" s="269" t="s">
        <v>20</v>
      </c>
      <c r="F106" s="280" t="s">
        <v>60</v>
      </c>
      <c r="G106" s="138"/>
      <c r="H106" s="138"/>
      <c r="I106" s="138"/>
      <c r="J106" s="138"/>
      <c r="K106" s="138"/>
      <c r="L106" s="461"/>
      <c r="M106" s="136"/>
      <c r="N106" s="66" t="s">
        <v>6</v>
      </c>
      <c r="O106" s="13" t="str">
        <f t="shared" ref="O106:U106" si="75">IF(O118="","",INDEX($D106:$J106,1,MATCH(O118,$D118:$J118,0)))</f>
        <v>English</v>
      </c>
      <c r="P106" s="14" t="str">
        <f t="shared" si="75"/>
        <v>Spanish</v>
      </c>
      <c r="Q106" s="14" t="str">
        <f t="shared" si="75"/>
        <v>Not English or Spanish</v>
      </c>
      <c r="R106" s="14" t="str">
        <f t="shared" si="75"/>
        <v/>
      </c>
      <c r="S106" s="14" t="str">
        <f t="shared" si="75"/>
        <v/>
      </c>
      <c r="T106" s="14" t="str">
        <f t="shared" si="75"/>
        <v/>
      </c>
      <c r="U106" s="15" t="str">
        <f t="shared" si="75"/>
        <v/>
      </c>
      <c r="V106" s="12"/>
      <c r="W106" s="27">
        <f>(COUNTIFS(AA108:AG108,"&lt;"&amp;5)-COUNTIFS(AA108:AG108,"&lt;"&amp;5,AA106:AG106,""))+(COUNTIFS(AA109:AG109,"&lt;"&amp;5)-COUNTIFS(AA109:AG109,"&lt;"&amp;5,AA106:AG106,""))</f>
        <v>1</v>
      </c>
      <c r="X106" s="12"/>
      <c r="Y106" s="19" t="str">
        <f>B118</f>
        <v>RESPONDENT LANGUAGE</v>
      </c>
      <c r="Z106" s="67" t="s">
        <v>6</v>
      </c>
      <c r="AA106" s="22" t="str">
        <f>O106</f>
        <v>English</v>
      </c>
      <c r="AB106" s="23" t="str">
        <f t="shared" ref="AB106:AG106" si="76">P106</f>
        <v>Spanish</v>
      </c>
      <c r="AC106" s="23" t="str">
        <f t="shared" si="76"/>
        <v>Not English or Spanish</v>
      </c>
      <c r="AD106" s="23" t="str">
        <f t="shared" si="76"/>
        <v/>
      </c>
      <c r="AE106" s="23" t="str">
        <f t="shared" si="76"/>
        <v/>
      </c>
      <c r="AF106" s="23" t="str">
        <f t="shared" si="76"/>
        <v/>
      </c>
      <c r="AG106" s="20" t="str">
        <f t="shared" si="76"/>
        <v/>
      </c>
    </row>
    <row r="107" spans="1:33" ht="30.6" customHeight="1" x14ac:dyDescent="0.55000000000000004">
      <c r="A107" s="450"/>
      <c r="B107" s="104" t="s">
        <v>75</v>
      </c>
      <c r="C107" s="68">
        <f>SUM(D107:J107)</f>
        <v>72287</v>
      </c>
      <c r="D107" s="202">
        <f>IF(OR(D99="",D99&lt;0),"",D99)</f>
        <v>36000</v>
      </c>
      <c r="E107" s="203">
        <f>IF(OR(E99="",E99&lt;0),"",E99)</f>
        <v>36000</v>
      </c>
      <c r="F107" s="204">
        <f>IF(OR(F99="",F99&lt;0),"",F99)</f>
        <v>287</v>
      </c>
      <c r="L107" s="461"/>
      <c r="N107" s="69">
        <f>SUM(O107:U107)</f>
        <v>72287</v>
      </c>
      <c r="O107" s="70">
        <f t="shared" ref="O107:U107" si="77">IF(O118="","",INDEX($D107:$J107,1,MATCH(O118,$D118:$J118,0)))</f>
        <v>36000</v>
      </c>
      <c r="P107" s="71">
        <f t="shared" si="77"/>
        <v>36000</v>
      </c>
      <c r="Q107" s="71">
        <f t="shared" si="77"/>
        <v>287</v>
      </c>
      <c r="R107" s="71" t="str">
        <f t="shared" si="77"/>
        <v/>
      </c>
      <c r="S107" s="71" t="str">
        <f t="shared" si="77"/>
        <v/>
      </c>
      <c r="T107" s="71" t="str">
        <f t="shared" si="77"/>
        <v/>
      </c>
      <c r="U107" s="72" t="str">
        <f t="shared" si="77"/>
        <v/>
      </c>
      <c r="W107" s="26"/>
      <c r="Y107" s="73" t="s">
        <v>36</v>
      </c>
      <c r="Z107" s="74">
        <f t="shared" ref="Z107:AG107" si="78">SUM(N107:N108)</f>
        <v>73098</v>
      </c>
      <c r="AA107" s="75">
        <f t="shared" si="78"/>
        <v>36404</v>
      </c>
      <c r="AB107" s="76">
        <f t="shared" si="78"/>
        <v>36404</v>
      </c>
      <c r="AC107" s="76">
        <f t="shared" si="78"/>
        <v>290</v>
      </c>
      <c r="AD107" s="76">
        <f t="shared" si="78"/>
        <v>0</v>
      </c>
      <c r="AE107" s="76">
        <f t="shared" si="78"/>
        <v>0</v>
      </c>
      <c r="AF107" s="76">
        <f t="shared" si="78"/>
        <v>0</v>
      </c>
      <c r="AG107" s="77">
        <f t="shared" si="78"/>
        <v>0</v>
      </c>
    </row>
    <row r="108" spans="1:33" ht="30.6" customHeight="1" x14ac:dyDescent="0.55000000000000004">
      <c r="A108" s="450"/>
      <c r="B108" s="105" t="s">
        <v>7</v>
      </c>
      <c r="C108" s="57">
        <f>SUM(D108:J108)</f>
        <v>811</v>
      </c>
      <c r="D108" s="205">
        <f>IF(OR(D101="",D101&lt;0),"",D101)</f>
        <v>404</v>
      </c>
      <c r="E108" s="206">
        <f>IF(OR(E101="",E101&lt;0),"",E101)</f>
        <v>404</v>
      </c>
      <c r="F108" s="207">
        <f>IF(OR(F101="",F101&lt;0),"",F101)</f>
        <v>3</v>
      </c>
      <c r="L108" s="461"/>
      <c r="N108" s="78">
        <f>SUM(O108:U108)</f>
        <v>811</v>
      </c>
      <c r="O108" s="79">
        <f t="shared" ref="O108:U108" si="79">IF(O118="","",INDEX($D108:$J108,1,MATCH(O118,$D118:$J118,0)))</f>
        <v>404</v>
      </c>
      <c r="P108" s="80">
        <f t="shared" si="79"/>
        <v>404</v>
      </c>
      <c r="Q108" s="80">
        <f t="shared" si="79"/>
        <v>3</v>
      </c>
      <c r="R108" s="80" t="str">
        <f t="shared" si="79"/>
        <v/>
      </c>
      <c r="S108" s="80" t="str">
        <f t="shared" si="79"/>
        <v/>
      </c>
      <c r="T108" s="80" t="str">
        <f t="shared" si="79"/>
        <v/>
      </c>
      <c r="U108" s="81" t="str">
        <f t="shared" si="79"/>
        <v/>
      </c>
      <c r="W108" s="458" t="str">
        <f>IF(AND(AA108&lt;5,AA106&lt;&gt;""),SUBSTITUTE(ADDRESS(ROWS($1:107),MATCH(AA106,$A106:$J106,0)),"$","")&amp;"; ","")&amp;
IF(AND(AB108&lt;5,AB106&lt;&gt;""),SUBSTITUTE(ADDRESS(ROWS($1:107),MATCH(AB106,$A106:$J106,0)),"$","")&amp;"; ","")&amp;
IF(AND(AC108&lt;5,AC106&lt;&gt;""),SUBSTITUTE(ADDRESS(ROWS($1:107),MATCH(AC106,$A106:$J106,0)),"$","")&amp;"; ","")&amp;
IF(AND(AD108&lt;5,AD106&lt;&gt;""),SUBSTITUTE(ADDRESS(ROWS($1:107),MATCH(AD106,$A106:$J106,0)),"$","")&amp;"; ","")&amp;
IF(AND(AE108&lt;5,AE106&lt;&gt;""),SUBSTITUTE(ADDRESS(ROWS($1:107),MATCH(AE106,$A106:$J106,0)),"$","")&amp;"; ","")&amp;
IF(AND(AF108&lt;5,AF106&lt;&gt;""),SUBSTITUTE(ADDRESS(ROWS($1:107),MATCH(AF106,$A106:$J106,0)),"$","")&amp;"; ","")&amp;
IF(AND(AG108&lt;5,AG106&lt;&gt;""),SUBSTITUTE(ADDRESS(ROWS($1:107),MATCH(AG106,$A106:$J106,0)),"$","")&amp;"; ","")&amp;
IF(AND(AA109&lt;5,AA106&lt;&gt;""),SUBSTITUTE(ADDRESS(ROWS($1:108),MATCH(AA106,$A106:$J106,0)),"$","")&amp;"; ","")&amp;
IF(AND(AB109&lt;5,AB106&lt;&gt;""),SUBSTITUTE(ADDRESS(ROWS($1:108),MATCH(AB106,$A106:$J106,0)),"$","")&amp;"; ","")&amp;
IF(AND(AC109&lt;5,AC106&lt;&gt;""),SUBSTITUTE(ADDRESS(ROWS($1:108),MATCH(AC106,$A106:$J106,0)),"$","")&amp;"; ","")&amp;
IF(AND(AD109&lt;5,AD106&lt;&gt;""),SUBSTITUTE(ADDRESS(ROWS($1:108),MATCH(AD106,$A106:$J106,0)),"$","")&amp;"; ","")&amp;
IF(AND(AE109&lt;5,AE106&lt;&gt;""),SUBSTITUTE(ADDRESS(ROWS($1:108),MATCH(AE106,$A106:$J106,0)),"$","")&amp;"; ","")&amp;
IF(AND(AF109&lt;5,AF106&lt;&gt;""),SUBSTITUTE(ADDRESS(ROWS($1:108),MATCH(AF106,$A106:$J106,0)),"$","")&amp;"; ","")&amp;
IF(AND(AG109&lt;5,AG106&lt;&gt;""),SUBSTITUTE(ADDRESS(ROWS($1:108),MATCH(AG106,$A106:$J106,0)),"$","")&amp;"; ","")</f>
        <v xml:space="preserve">F108; </v>
      </c>
      <c r="Z108" s="82" t="s">
        <v>37</v>
      </c>
      <c r="AA108" s="83">
        <f t="shared" ref="AA108:AG108" si="80">IFERROR(AA107*$N107/$Z107,"")</f>
        <v>36000.108730745029</v>
      </c>
      <c r="AB108" s="84">
        <f t="shared" si="80"/>
        <v>36000.108730745029</v>
      </c>
      <c r="AC108" s="84">
        <f t="shared" si="80"/>
        <v>286.78253850994554</v>
      </c>
      <c r="AD108" s="84">
        <f t="shared" si="80"/>
        <v>0</v>
      </c>
      <c r="AE108" s="84">
        <f t="shared" si="80"/>
        <v>0</v>
      </c>
      <c r="AF108" s="84">
        <f t="shared" si="80"/>
        <v>0</v>
      </c>
      <c r="AG108" s="85">
        <f t="shared" si="80"/>
        <v>0</v>
      </c>
    </row>
    <row r="109" spans="1:33" ht="30.6" customHeight="1" thickBot="1" x14ac:dyDescent="0.6">
      <c r="A109" s="450"/>
      <c r="B109" s="106" t="s">
        <v>76</v>
      </c>
      <c r="C109" s="58">
        <f>IF(OR(C107="",C107&lt;=0),"-",C108/C107)</f>
        <v>1.1219168038513149E-2</v>
      </c>
      <c r="D109" s="108">
        <f t="shared" ref="D109:F109" si="81">IF(OR(D107="",D107&lt;=0),"-",D108/D107)</f>
        <v>1.1222222222222222E-2</v>
      </c>
      <c r="E109" s="109">
        <f t="shared" si="81"/>
        <v>1.1222222222222222E-2</v>
      </c>
      <c r="F109" s="150">
        <f t="shared" si="81"/>
        <v>1.0452961672473868E-2</v>
      </c>
      <c r="L109" s="461"/>
      <c r="N109" s="43" t="s">
        <v>43</v>
      </c>
      <c r="O109" s="86">
        <f t="shared" ref="O109:U110" si="82">IFERROR(O107/$N107,"")</f>
        <v>0.49801485744324708</v>
      </c>
      <c r="P109" s="87">
        <f t="shared" si="82"/>
        <v>0.49801485744324708</v>
      </c>
      <c r="Q109" s="87">
        <f t="shared" si="82"/>
        <v>3.9702851135058866E-3</v>
      </c>
      <c r="R109" s="87" t="str">
        <f t="shared" si="82"/>
        <v/>
      </c>
      <c r="S109" s="87" t="str">
        <f t="shared" si="82"/>
        <v/>
      </c>
      <c r="T109" s="87" t="str">
        <f t="shared" si="82"/>
        <v/>
      </c>
      <c r="U109" s="88" t="str">
        <f t="shared" si="82"/>
        <v/>
      </c>
      <c r="V109" s="89"/>
      <c r="W109" s="459"/>
      <c r="X109" s="89"/>
      <c r="Y109" s="139" t="str">
        <f>IFERROR(CHOOSE(MAX(O118:U118),"need more data","CHISQ.TEST(L21:M22, X22:Y23)","CHISQ.TEST(L21:N22, X22:Z23)","CHISQ.TEST(L21:O22, X22:AA23)","CHISQ.TEST(L21:P22, X22:AB23)","CHISQ.TEST(L21:Q22, X22:AC23)","CHISQ.TEST(L21:R22, X22:AD23)"),"")</f>
        <v>CHISQ.TEST(L21:N22, X22:Z23)</v>
      </c>
      <c r="Z109" s="90" t="s">
        <v>38</v>
      </c>
      <c r="AA109" s="91">
        <f t="shared" ref="AA109:AG109" si="83">IFERROR(AA107*$N108/$Z107,"")</f>
        <v>403.89126925497277</v>
      </c>
      <c r="AB109" s="92">
        <f t="shared" si="83"/>
        <v>403.89126925497277</v>
      </c>
      <c r="AC109" s="92">
        <f t="shared" si="83"/>
        <v>3.2174614900544474</v>
      </c>
      <c r="AD109" s="92">
        <f t="shared" si="83"/>
        <v>0</v>
      </c>
      <c r="AE109" s="92">
        <f t="shared" si="83"/>
        <v>0</v>
      </c>
      <c r="AF109" s="92">
        <f t="shared" si="83"/>
        <v>0</v>
      </c>
      <c r="AG109" s="93">
        <f t="shared" si="83"/>
        <v>0</v>
      </c>
    </row>
    <row r="110" spans="1:33" ht="30.6" customHeight="1" thickBot="1" x14ac:dyDescent="0.6">
      <c r="A110" s="450"/>
      <c r="B110" s="274" t="s">
        <v>77</v>
      </c>
      <c r="C110" s="275" t="str">
        <f>IF(Y111="need more data","Need more data",IF(Y111="","",IF(Y111&lt;=$Z$1, "No", "Yes")))</f>
        <v>Yes</v>
      </c>
      <c r="D110" s="276" t="str">
        <f>IFERROR(IF(MIN(_xlfn.MINIFS($AA108:$AG108,$AA106:$AG106,D106),_xlfn.MINIFS($AA109:$AG109,$AA106:$AG106,D106))&lt;5,"-",IF(INDEX($AA111:$AG111,1,MATCH(D106,$AA106:$AG106,0))&lt;=$Z$1, "No", "Yes")),"")</f>
        <v>Yes</v>
      </c>
      <c r="E110" s="277" t="str">
        <f>IFERROR(IF(MIN(_xlfn.MINIFS($AA108:$AG108,$AA106:$AG106,E106),_xlfn.MINIFS($AA109:$AG109,$AA106:$AG106,E106))&lt;5,"-",IF(INDEX($AA111:$AG111,1,MATCH(E106,$AA106:$AG106,0))&lt;=$Z$1, "No", "Yes")),"")</f>
        <v>Yes</v>
      </c>
      <c r="F110" s="281" t="str">
        <f>IFERROR(IF(MIN(_xlfn.MINIFS($AA108:$AG108,$AA106:$AG106,F106),_xlfn.MINIFS($AA109:$AG109,$AA106:$AG106,F106))&lt;5,"-",IF(INDEX($AA111:$AG111,1,MATCH(F106,$AA106:$AG106,0))&lt;=$Z$1, "No", "Yes")),"")</f>
        <v>-</v>
      </c>
      <c r="L110" s="462"/>
      <c r="N110" s="44" t="s">
        <v>44</v>
      </c>
      <c r="O110" s="95">
        <f t="shared" si="82"/>
        <v>0.49815043156596794</v>
      </c>
      <c r="P110" s="96">
        <f t="shared" si="82"/>
        <v>0.49815043156596794</v>
      </c>
      <c r="Q110" s="96">
        <f t="shared" si="82"/>
        <v>3.6991368680641184E-3</v>
      </c>
      <c r="R110" s="96" t="str">
        <f t="shared" si="82"/>
        <v/>
      </c>
      <c r="S110" s="96" t="str">
        <f t="shared" si="82"/>
        <v/>
      </c>
      <c r="T110" s="96" t="str">
        <f t="shared" si="82"/>
        <v/>
      </c>
      <c r="U110" s="97" t="str">
        <f t="shared" si="82"/>
        <v/>
      </c>
      <c r="V110" s="98"/>
      <c r="W110" s="26"/>
      <c r="X110" s="89"/>
      <c r="Y110" s="21" t="s">
        <v>29</v>
      </c>
      <c r="Z110" s="82" t="s">
        <v>39</v>
      </c>
      <c r="AA110" s="99">
        <f t="shared" ref="AA110:AG110" si="84">IFERROR((O110-O109)/SQRT(O109*(1-O109)/$N108),"")</f>
        <v>7.7218373326911043E-3</v>
      </c>
      <c r="AB110" s="100">
        <f t="shared" si="84"/>
        <v>7.7218373326911043E-3</v>
      </c>
      <c r="AC110" s="100">
        <f t="shared" si="84"/>
        <v>-0.12279204448338341</v>
      </c>
      <c r="AD110" s="100" t="str">
        <f t="shared" si="84"/>
        <v/>
      </c>
      <c r="AE110" s="100" t="str">
        <f t="shared" si="84"/>
        <v/>
      </c>
      <c r="AF110" s="100" t="str">
        <f t="shared" si="84"/>
        <v/>
      </c>
      <c r="AG110" s="101" t="str">
        <f t="shared" si="84"/>
        <v/>
      </c>
    </row>
    <row r="111" spans="1:33" ht="28" customHeight="1" thickBot="1" x14ac:dyDescent="0.6">
      <c r="A111" s="450"/>
      <c r="B111" s="438"/>
      <c r="C111" s="438"/>
      <c r="D111" s="438"/>
      <c r="E111" s="438"/>
      <c r="F111" s="438"/>
      <c r="G111" s="438"/>
      <c r="H111" s="438"/>
      <c r="I111" s="438"/>
      <c r="J111" s="438"/>
      <c r="K111" s="137" t="s">
        <v>81</v>
      </c>
      <c r="L111" s="137"/>
      <c r="M111" s="200"/>
      <c r="N111" s="139"/>
      <c r="Y111" s="102">
        <f>IFERROR(CHOOSE(MAX(O118:U118),"need more data",_xlfn.CHISQ.TEST(O107:P108, AA108:AB109),_xlfn.CHISQ.TEST(O107:Q108, AA108:AC109),_xlfn.CHISQ.TEST(O107:R108, AA108:AD109),_xlfn.CHISQ.TEST(O107:S108, AA108:AE109),_xlfn.CHISQ.TEST(O107:T108, AA108:AF109),_xlfn.CHISQ.TEST(O107:U108, AA108:AG109)),"")</f>
        <v>0.99256683216540809</v>
      </c>
      <c r="Z111" s="103" t="s">
        <v>40</v>
      </c>
      <c r="AA111" s="91">
        <f>IF(ISNUMBER(AA110),2*NORMSDIST(-ABS(AA110)),"")</f>
        <v>0.99383892643876326</v>
      </c>
      <c r="AB111" s="92">
        <f t="shared" ref="AB111:AG111" si="85">IF(ISNUMBER(AB110),2*NORMSDIST(-ABS(AB110)),"")</f>
        <v>0.99383892643876326</v>
      </c>
      <c r="AC111" s="92">
        <f t="shared" si="85"/>
        <v>0.90227177416749993</v>
      </c>
      <c r="AD111" s="92" t="str">
        <f t="shared" si="85"/>
        <v/>
      </c>
      <c r="AE111" s="92" t="str">
        <f t="shared" si="85"/>
        <v/>
      </c>
      <c r="AF111" s="92" t="str">
        <f t="shared" si="85"/>
        <v/>
      </c>
      <c r="AG111" s="93" t="str">
        <f t="shared" si="85"/>
        <v/>
      </c>
    </row>
    <row r="112" spans="1:33" ht="20.7" thickBot="1" x14ac:dyDescent="0.6">
      <c r="A112" s="450"/>
      <c r="B112" s="251" t="s">
        <v>89</v>
      </c>
      <c r="C112" s="252"/>
      <c r="D112" s="252"/>
      <c r="E112" s="252"/>
      <c r="F112" s="252"/>
      <c r="G112" s="252"/>
      <c r="H112" s="252"/>
      <c r="I112" s="252"/>
      <c r="J112" s="253"/>
      <c r="K112" s="266"/>
      <c r="L112" s="460" t="str">
        <f>IF(C117="Yes","*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IF(W114=0,"",CHAR(10)&amp;CHAR(10)&amp;"* There "&amp;IF(W114=1,"is ","are ")&amp;W114&amp;" cell"&amp;IF(W114=1,"","s")&amp;" contributing to expected value which "&amp;IF(W114=1,"is","are")&amp;" too small to include calculations. In this table, cell"&amp;IF(W114=1,": ","s: ")&amp;SUBSTITUTE(W115,"; ","",W114)&amp;".")</f>
        <v/>
      </c>
      <c r="N112" s="139"/>
      <c r="Y112" s="120"/>
      <c r="Z112" s="121"/>
      <c r="AA112" s="122"/>
      <c r="AB112" s="123"/>
      <c r="AC112" s="123"/>
      <c r="AD112" s="123"/>
      <c r="AE112" s="123"/>
      <c r="AF112" s="123"/>
      <c r="AG112" s="77"/>
    </row>
    <row r="113" spans="1:33" ht="29.1" customHeight="1" x14ac:dyDescent="0.55000000000000004">
      <c r="A113" s="450"/>
      <c r="B113" s="320" t="s">
        <v>18</v>
      </c>
      <c r="C113" s="267" t="s">
        <v>6</v>
      </c>
      <c r="D113" s="268" t="s">
        <v>19</v>
      </c>
      <c r="E113" s="269" t="s">
        <v>20</v>
      </c>
      <c r="F113" s="280" t="s">
        <v>60</v>
      </c>
      <c r="L113" s="461"/>
      <c r="N113" s="139"/>
      <c r="Y113" s="120"/>
      <c r="Z113" s="121"/>
      <c r="AA113" s="122"/>
      <c r="AB113" s="123"/>
      <c r="AC113" s="123"/>
      <c r="AD113" s="123"/>
      <c r="AE113" s="123"/>
      <c r="AF113" s="123"/>
      <c r="AG113" s="77"/>
    </row>
    <row r="114" spans="1:33" ht="30.6" customHeight="1" x14ac:dyDescent="0.55000000000000004">
      <c r="A114" s="450"/>
      <c r="B114" s="104" t="s">
        <v>78</v>
      </c>
      <c r="C114" s="68">
        <f>SUM(D114:J114)</f>
        <v>1221</v>
      </c>
      <c r="D114" s="202">
        <f>IF(OR(D100="",D100&lt;0),"",D100)</f>
        <v>600</v>
      </c>
      <c r="E114" s="203">
        <f>IF(OR(E100="",E100&lt;0),"",E100)</f>
        <v>600</v>
      </c>
      <c r="F114" s="204">
        <f>IF(OR(F100="",F100&lt;0),"",F100)</f>
        <v>21</v>
      </c>
      <c r="L114" s="461"/>
      <c r="N114" s="69">
        <f>SUM(O114:U114)</f>
        <v>1221</v>
      </c>
      <c r="O114" s="70">
        <f t="shared" ref="O114:U114" si="86">IF(O118="","",INDEX($D114:$J114,1,MATCH(O118,$D118:$J118,0)))</f>
        <v>600</v>
      </c>
      <c r="P114" s="71">
        <f t="shared" si="86"/>
        <v>600</v>
      </c>
      <c r="Q114" s="71">
        <f t="shared" si="86"/>
        <v>21</v>
      </c>
      <c r="R114" s="71" t="str">
        <f t="shared" si="86"/>
        <v/>
      </c>
      <c r="S114" s="71" t="str">
        <f t="shared" si="86"/>
        <v/>
      </c>
      <c r="T114" s="71" t="str">
        <f t="shared" si="86"/>
        <v/>
      </c>
      <c r="U114" s="72" t="str">
        <f t="shared" si="86"/>
        <v/>
      </c>
      <c r="W114" s="27">
        <f>(COUNTIFS(AA115:AG115,"&lt;"&amp;5)-COUNTIFS(AA115:AG115,"&lt;"&amp;5,AA106:AG106,""))+(COUNTIFS(AA116:AG116,"&lt;"&amp;5)-COUNTIFS(AA116:AG116,"&lt;"&amp;5,AA106:AG106,""))</f>
        <v>0</v>
      </c>
      <c r="Y114" s="73" t="s">
        <v>36</v>
      </c>
      <c r="Z114" s="74">
        <f>SUM(N114:N115)</f>
        <v>2032</v>
      </c>
      <c r="AA114" s="75">
        <f>SUM(O114:O115)</f>
        <v>1004</v>
      </c>
      <c r="AB114" s="76">
        <f>SUM(P114:P115)</f>
        <v>1004</v>
      </c>
      <c r="AC114" s="76">
        <f t="shared" ref="AC114:AG114" si="87">SUM(Q114:Q115)</f>
        <v>24</v>
      </c>
      <c r="AD114" s="76">
        <f t="shared" si="87"/>
        <v>0</v>
      </c>
      <c r="AE114" s="76">
        <f t="shared" si="87"/>
        <v>0</v>
      </c>
      <c r="AF114" s="76">
        <f t="shared" si="87"/>
        <v>0</v>
      </c>
      <c r="AG114" s="77">
        <f t="shared" si="87"/>
        <v>0</v>
      </c>
    </row>
    <row r="115" spans="1:33" ht="30.6" customHeight="1" x14ac:dyDescent="0.55000000000000004">
      <c r="A115" s="450"/>
      <c r="B115" s="105" t="s">
        <v>7</v>
      </c>
      <c r="C115" s="57">
        <f>C108</f>
        <v>811</v>
      </c>
      <c r="D115" s="205">
        <f t="shared" ref="D115:F115" si="88">D108</f>
        <v>404</v>
      </c>
      <c r="E115" s="206">
        <f t="shared" si="88"/>
        <v>404</v>
      </c>
      <c r="F115" s="207">
        <f t="shared" si="88"/>
        <v>3</v>
      </c>
      <c r="L115" s="461"/>
      <c r="N115" s="78">
        <f>SUM(O115:U115)</f>
        <v>811</v>
      </c>
      <c r="O115" s="79">
        <f t="shared" ref="O115:U115" si="89">IF(O118="","",INDEX($D115:$J115,1,MATCH(O118,$D118:$J118,0)))</f>
        <v>404</v>
      </c>
      <c r="P115" s="80">
        <f t="shared" si="89"/>
        <v>404</v>
      </c>
      <c r="Q115" s="80">
        <f t="shared" si="89"/>
        <v>3</v>
      </c>
      <c r="R115" s="80" t="str">
        <f t="shared" si="89"/>
        <v/>
      </c>
      <c r="S115" s="80" t="str">
        <f t="shared" si="89"/>
        <v/>
      </c>
      <c r="T115" s="80" t="str">
        <f t="shared" si="89"/>
        <v/>
      </c>
      <c r="U115" s="81" t="str">
        <f t="shared" si="89"/>
        <v/>
      </c>
      <c r="W115" s="458" t="str">
        <f>IF(AND(AA115&lt;5,AA106&lt;&gt;""),SUBSTITUTE(ADDRESS(ROWS($1:114),MATCH(AA106,$A106:$J106,0)),"$","")&amp;"; ","")&amp;
IF(AND(AB115&lt;5,AB106&lt;&gt;""),SUBSTITUTE(ADDRESS(ROWS($1:114),MATCH(AB106,$A106:$J106,0)),"$","")&amp;"; ","")&amp;
IF(AND(AC115&lt;5,AC106&lt;&gt;""),SUBSTITUTE(ADDRESS(ROWS($1:114),MATCH(AC106,$A106:$J106,0)),"$","")&amp;"; ","")&amp;
IF(AND(AD115&lt;5,AD106&lt;&gt;""),SUBSTITUTE(ADDRESS(ROWS($1:114),MATCH(AD106,$A106:$J106,0)),"$","")&amp;"; ","")&amp;
IF(AND(AE115&lt;5,AE106&lt;&gt;""),SUBSTITUTE(ADDRESS(ROWS($1:114),MATCH(AE106,$A106:$J106,0)),"$","")&amp;"; ","")&amp;
IF(AND(AF115&lt;5,AF106&lt;&gt;""),SUBSTITUTE(ADDRESS(ROWS($1:114),MATCH(AF106,$A106:$J106,0)),"$","")&amp;"; ","")&amp;
IF(AND(AG115&lt;5,AG106&lt;&gt;""),SUBSTITUTE(ADDRESS(ROWS($1:114),MATCH(AG106,$A106:$J106,0)),"$","")&amp;"; ","")&amp;
IF(AND(AA116&lt;5,AA106&lt;&gt;""),SUBSTITUTE(ADDRESS(ROWS($1:115),MATCH(AA106,$A106:$J106,0)),"$","")&amp;"; ","")&amp;
IF(AND(AB116&lt;5,AB106&lt;&gt;""),SUBSTITUTE(ADDRESS(ROWS($1:115),MATCH(AB106,$A106:$J106,0)),"$","")&amp;"; ","")&amp;
IF(AND(AC116&lt;5,AC106&lt;&gt;""),SUBSTITUTE(ADDRESS(ROWS($1:115),MATCH(AC106,$A106:$J106,0)),"$","")&amp;"; ","")&amp;
IF(AND(AD116&lt;5,AD106&lt;&gt;""),SUBSTITUTE(ADDRESS(ROWS($1:115),MATCH(AD106,$A106:$J106,0)),"$","")&amp;"; ","")&amp;
IF(AND(AE116&lt;5,AE106&lt;&gt;""),SUBSTITUTE(ADDRESS(ROWS($1:115),MATCH(AE106,$A106:$J106,0)),"$","")&amp;"; ","")&amp;
IF(AND(AF116&lt;5,AF106&lt;&gt;""),SUBSTITUTE(ADDRESS(ROWS($1:115),MATCH(AF106,$A106:$J106,0)),"$","")&amp;"; ","")&amp;
IF(AND(AG116&lt;5,AG106&lt;&gt;""),SUBSTITUTE(ADDRESS(ROWS($1:115),MATCH(AG106,$A106:$J106,0)),"$","")&amp;"; ","")</f>
        <v/>
      </c>
      <c r="Z115" s="82" t="s">
        <v>37</v>
      </c>
      <c r="AA115" s="83">
        <f t="shared" ref="AA115:AG115" si="90">IFERROR(AA114*$N114/$Z114,"")</f>
        <v>603.28937007874015</v>
      </c>
      <c r="AB115" s="84">
        <f t="shared" si="90"/>
        <v>603.28937007874015</v>
      </c>
      <c r="AC115" s="84">
        <f t="shared" si="90"/>
        <v>14.421259842519685</v>
      </c>
      <c r="AD115" s="84">
        <f t="shared" si="90"/>
        <v>0</v>
      </c>
      <c r="AE115" s="84">
        <f t="shared" si="90"/>
        <v>0</v>
      </c>
      <c r="AF115" s="84">
        <f t="shared" si="90"/>
        <v>0</v>
      </c>
      <c r="AG115" s="85">
        <f t="shared" si="90"/>
        <v>0</v>
      </c>
    </row>
    <row r="116" spans="1:33" ht="30.6" customHeight="1" thickBot="1" x14ac:dyDescent="0.6">
      <c r="A116" s="450"/>
      <c r="B116" s="106" t="s">
        <v>79</v>
      </c>
      <c r="C116" s="58">
        <f>IF(OR(C114="",C114&lt;=0),"-",C115/C114)</f>
        <v>0.66420966420966421</v>
      </c>
      <c r="D116" s="59">
        <f>IF(OR(D114="",D114&lt;=0),"-",D115/D114)</f>
        <v>0.67333333333333334</v>
      </c>
      <c r="E116" s="60">
        <f t="shared" ref="E116:F116" si="91">IF(OR(E114="",E114&lt;=0),"-",E115/E114)</f>
        <v>0.67333333333333334</v>
      </c>
      <c r="F116" s="150">
        <f t="shared" si="91"/>
        <v>0.14285714285714285</v>
      </c>
      <c r="L116" s="461"/>
      <c r="N116" s="43" t="s">
        <v>43</v>
      </c>
      <c r="O116" s="86">
        <f t="shared" ref="O116:U117" si="92">IFERROR(O114/$N114,"")</f>
        <v>0.49140049140049141</v>
      </c>
      <c r="P116" s="87">
        <f t="shared" si="92"/>
        <v>0.49140049140049141</v>
      </c>
      <c r="Q116" s="87">
        <f t="shared" si="92"/>
        <v>1.7199017199017199E-2</v>
      </c>
      <c r="R116" s="87" t="str">
        <f t="shared" si="92"/>
        <v/>
      </c>
      <c r="S116" s="87" t="str">
        <f t="shared" si="92"/>
        <v/>
      </c>
      <c r="T116" s="87" t="str">
        <f t="shared" si="92"/>
        <v/>
      </c>
      <c r="U116" s="88" t="str">
        <f t="shared" si="92"/>
        <v/>
      </c>
      <c r="V116" s="89"/>
      <c r="W116" s="459"/>
      <c r="X116" s="89"/>
      <c r="Y116" s="139" t="str">
        <f>IFERROR(CHOOSE(MAX(#REF!),"need more data","CHISQ.TEST(L21:M22, X22:Y23)","CHISQ.TEST(L21:N22, X22:Z23)","CHISQ.TEST(L21:O22, X22:AA23)","CHISQ.TEST(L21:P22, X22:AB23)","CHISQ.TEST(L21:Q22, X22:AC23)","CHISQ.TEST(L21:R22, X22:AD23)"),"")</f>
        <v/>
      </c>
      <c r="Z116" s="90" t="s">
        <v>38</v>
      </c>
      <c r="AA116" s="91">
        <f t="shared" ref="AA116:AG116" si="93">IFERROR(AA114*$N115/$Z114,"")</f>
        <v>400.71062992125985</v>
      </c>
      <c r="AB116" s="92">
        <f t="shared" si="93"/>
        <v>400.71062992125985</v>
      </c>
      <c r="AC116" s="92">
        <f t="shared" si="93"/>
        <v>9.5787401574803148</v>
      </c>
      <c r="AD116" s="92">
        <f t="shared" si="93"/>
        <v>0</v>
      </c>
      <c r="AE116" s="92">
        <f t="shared" si="93"/>
        <v>0</v>
      </c>
      <c r="AF116" s="92">
        <f t="shared" si="93"/>
        <v>0</v>
      </c>
      <c r="AG116" s="93">
        <f t="shared" si="93"/>
        <v>0</v>
      </c>
    </row>
    <row r="117" spans="1:33" ht="30.6" customHeight="1" thickBot="1" x14ac:dyDescent="0.6">
      <c r="A117" s="451"/>
      <c r="B117" s="274" t="s">
        <v>80</v>
      </c>
      <c r="C117" s="275" t="str">
        <f>IF(Y118="need more data","Need more data",IF(Y118="","",IF(Y118&lt;=$Z$1, "No", "Yes")))</f>
        <v>No</v>
      </c>
      <c r="D117" s="276" t="str">
        <f>IFERROR(IF(MIN(_xlfn.MINIFS($AA115:$AG115,$AA106:$AG106,D106),_xlfn.MINIFS($AA116:$AG116,$AA106:$AG106,D106))&lt;5,"-",IF(INDEX($AA118:$AG118,1,MATCH(D106,$AA106:$AG106,0))&lt;=$Z$1, "No", "Yes")),"")</f>
        <v>Yes</v>
      </c>
      <c r="E117" s="277" t="str">
        <f>IFERROR(IF(MIN(_xlfn.MINIFS($AA115:$AG115,$AA106:$AG106,E106),_xlfn.MINIFS($AA116:$AG116,$AA106:$AG106,E106))&lt;5,"-",IF(INDEX($AA118:$AG118,1,MATCH(E106,$AA106:$AG106,0))&lt;=$Z$1, "No", "Yes")),"")</f>
        <v>Yes</v>
      </c>
      <c r="F117" s="281" t="str">
        <f>IFERROR(IF(MIN(_xlfn.MINIFS($AA115:$AG115,$AA106:$AG106,F106),_xlfn.MINIFS($AA116:$AG116,$AA106:$AG106,F106))&lt;5,"-",IF(INDEX($AA118:$AG118,1,MATCH(F106,$AA106:$AG106,0))&lt;=$Z$1, "No", "Yes")),"")</f>
        <v>No</v>
      </c>
      <c r="L117" s="462"/>
      <c r="N117" s="44" t="s">
        <v>44</v>
      </c>
      <c r="O117" s="95">
        <f t="shared" si="92"/>
        <v>0.49815043156596794</v>
      </c>
      <c r="P117" s="96">
        <f t="shared" si="92"/>
        <v>0.49815043156596794</v>
      </c>
      <c r="Q117" s="96">
        <f t="shared" si="92"/>
        <v>3.6991368680641184E-3</v>
      </c>
      <c r="R117" s="96" t="str">
        <f t="shared" si="92"/>
        <v/>
      </c>
      <c r="S117" s="96" t="str">
        <f t="shared" si="92"/>
        <v/>
      </c>
      <c r="T117" s="96" t="str">
        <f t="shared" si="92"/>
        <v/>
      </c>
      <c r="U117" s="97" t="str">
        <f t="shared" si="92"/>
        <v/>
      </c>
      <c r="V117" s="98"/>
      <c r="W117" s="26"/>
      <c r="X117" s="89"/>
      <c r="Y117" s="21" t="s">
        <v>29</v>
      </c>
      <c r="Z117" s="82" t="s">
        <v>39</v>
      </c>
      <c r="AA117" s="99">
        <f t="shared" ref="AA117:AG117" si="94">IFERROR((O117-O116)/SQRT(O116*(1-O116)/$N115),"")</f>
        <v>0.38450729946312001</v>
      </c>
      <c r="AB117" s="100">
        <f t="shared" si="94"/>
        <v>0.38450729946312001</v>
      </c>
      <c r="AC117" s="100">
        <f t="shared" si="94"/>
        <v>-2.9570300598243748</v>
      </c>
      <c r="AD117" s="100" t="str">
        <f t="shared" si="94"/>
        <v/>
      </c>
      <c r="AE117" s="100" t="str">
        <f t="shared" si="94"/>
        <v/>
      </c>
      <c r="AF117" s="100" t="str">
        <f t="shared" si="94"/>
        <v/>
      </c>
      <c r="AG117" s="101" t="str">
        <f t="shared" si="94"/>
        <v/>
      </c>
    </row>
    <row r="118" spans="1:33" s="259" customFormat="1" ht="15.6" hidden="1" x14ac:dyDescent="0.55000000000000004">
      <c r="A118" s="287"/>
      <c r="B118" s="254" t="s">
        <v>18</v>
      </c>
      <c r="C118" s="255"/>
      <c r="D118" s="256">
        <f>IF(SUM(D107:D108)&lt;=0,"",MAX($C118:C118)+1)</f>
        <v>1</v>
      </c>
      <c r="E118" s="256">
        <f>IF(SUM(E107:E108)&lt;=0,"",MAX($C118:D118)+1)</f>
        <v>2</v>
      </c>
      <c r="F118" s="256">
        <f>IF(SUM(F107:F108)&lt;=0,"",MAX($C118:E118)+1)</f>
        <v>3</v>
      </c>
      <c r="G118" s="256" t="str">
        <f>IF(SUM(G107:G108)&lt;=0,"",MAX($C118:F118)+1)</f>
        <v/>
      </c>
      <c r="H118" s="256" t="str">
        <f>IF(SUM(H107:H108)&lt;=0,"",MAX($C118:G118)+1)</f>
        <v/>
      </c>
      <c r="I118" s="256" t="str">
        <f>IF(SUM(I107:I108)&lt;=0,"",MAX($C118:H118)+1)</f>
        <v/>
      </c>
      <c r="J118" s="257" t="str">
        <f>IF(SUM(J107:J108)&lt;=0,"",MAX($C118:I118)+1)</f>
        <v/>
      </c>
      <c r="M118" s="258"/>
      <c r="N118" s="260">
        <f>C73</f>
        <v>0</v>
      </c>
      <c r="O118" s="261">
        <f>IF(MIN($D118:$J118)&lt;=0,"",MIN($D118:$J118))</f>
        <v>1</v>
      </c>
      <c r="P118" s="262">
        <f t="shared" ref="P118:U118" si="95">IFERROR(IF(O118=MAX($D118:$J118),"",O118+1),"")</f>
        <v>2</v>
      </c>
      <c r="Q118" s="262">
        <f t="shared" si="95"/>
        <v>3</v>
      </c>
      <c r="R118" s="262" t="str">
        <f t="shared" si="95"/>
        <v/>
      </c>
      <c r="S118" s="262" t="str">
        <f t="shared" si="95"/>
        <v/>
      </c>
      <c r="T118" s="262" t="str">
        <f t="shared" si="95"/>
        <v/>
      </c>
      <c r="U118" s="263" t="str">
        <f t="shared" si="95"/>
        <v/>
      </c>
      <c r="V118" s="264"/>
      <c r="W118" s="264"/>
      <c r="X118" s="264"/>
      <c r="Y118" s="102">
        <f>IFERROR(CHOOSE(MAX(O118:U118),"need more data",_xlfn.CHISQ.TEST(O114:P115, AA115:AB116),_xlfn.CHISQ.TEST(O114:Q115, AA115:AC116),_xlfn.CHISQ.TEST(O114:R115, AA115:AD116),_xlfn.CHISQ.TEST(O114:S115, AA115:AE116),_xlfn.CHISQ.TEST(O114:T115, AA115:AF116),_xlfn.CHISQ.TEST(O114:U115, AA115:AG116)),"")</f>
        <v>2.2266910761479127E-2</v>
      </c>
      <c r="Z118" s="103" t="s">
        <v>40</v>
      </c>
      <c r="AA118" s="91">
        <f t="shared" ref="AA118:AG118" si="96">IF(ISNUMBER(AA117),2*NORMSDIST(-ABS(AA117)),"")</f>
        <v>0.70060248677049486</v>
      </c>
      <c r="AB118" s="92">
        <f t="shared" si="96"/>
        <v>0.70060248677049486</v>
      </c>
      <c r="AC118" s="92">
        <f t="shared" si="96"/>
        <v>3.1061783450276308E-3</v>
      </c>
      <c r="AD118" s="92" t="str">
        <f t="shared" si="96"/>
        <v/>
      </c>
      <c r="AE118" s="92" t="str">
        <f t="shared" si="96"/>
        <v/>
      </c>
      <c r="AF118" s="92" t="str">
        <f t="shared" si="96"/>
        <v/>
      </c>
      <c r="AG118" s="93" t="str">
        <f t="shared" si="96"/>
        <v/>
      </c>
    </row>
    <row r="119" spans="1:33" hidden="1" x14ac:dyDescent="0.55000000000000004">
      <c r="B119" s="437"/>
      <c r="C119" s="438"/>
      <c r="D119" s="438"/>
      <c r="E119" s="438"/>
      <c r="F119" s="438"/>
      <c r="G119" s="438"/>
      <c r="H119" s="438"/>
      <c r="I119" s="438"/>
      <c r="J119" s="439"/>
      <c r="M119" s="138"/>
      <c r="N119" s="139"/>
      <c r="Y119" s="297"/>
      <c r="Z119" s="298"/>
      <c r="AA119" s="126"/>
      <c r="AB119" s="126"/>
      <c r="AC119" s="126"/>
      <c r="AD119" s="126"/>
      <c r="AE119" s="126"/>
      <c r="AF119" s="126"/>
      <c r="AG119" s="126"/>
    </row>
    <row r="120" spans="1:33" s="237" customFormat="1" ht="14.7" thickBot="1" x14ac:dyDescent="0.6">
      <c r="B120" s="238"/>
      <c r="C120" s="238"/>
      <c r="D120" s="238"/>
      <c r="E120" s="238"/>
      <c r="F120" s="238"/>
      <c r="G120" s="238"/>
      <c r="H120" s="238"/>
      <c r="I120" s="238"/>
      <c r="J120" s="238"/>
      <c r="M120" s="236"/>
      <c r="N120" s="234"/>
      <c r="O120" s="25"/>
      <c r="P120" s="25"/>
      <c r="Q120" s="25"/>
      <c r="R120" s="25"/>
      <c r="S120" s="25"/>
      <c r="T120" s="25"/>
      <c r="U120" s="25"/>
      <c r="V120" s="25"/>
      <c r="X120" s="25"/>
      <c r="Y120" s="139"/>
      <c r="AA120" s="208"/>
      <c r="AB120" s="208"/>
      <c r="AC120" s="208"/>
      <c r="AD120" s="208"/>
      <c r="AE120" s="208"/>
      <c r="AF120" s="208"/>
      <c r="AG120" s="208"/>
    </row>
    <row r="121" spans="1:33" ht="16" customHeight="1" thickBot="1" x14ac:dyDescent="0.6">
      <c r="A121" s="452" t="s">
        <v>22</v>
      </c>
      <c r="B121" s="239" t="s">
        <v>83</v>
      </c>
      <c r="C121" s="240"/>
      <c r="D121" s="240"/>
      <c r="E121" s="240"/>
      <c r="F121" s="240"/>
      <c r="G121" s="240"/>
      <c r="H121" s="240"/>
      <c r="I121" s="240"/>
      <c r="J121" s="241"/>
      <c r="K121" s="241"/>
      <c r="L121" s="241"/>
    </row>
    <row r="122" spans="1:33" ht="41.1" customHeight="1" thickBot="1" x14ac:dyDescent="0.6">
      <c r="A122" s="453"/>
      <c r="B122" s="319" t="s">
        <v>22</v>
      </c>
      <c r="C122" s="222" t="s">
        <v>6</v>
      </c>
      <c r="D122" s="268" t="s">
        <v>62</v>
      </c>
      <c r="E122" s="269" t="s">
        <v>21</v>
      </c>
      <c r="F122" s="285" t="s">
        <v>63</v>
      </c>
      <c r="L122" s="463" t="str">
        <f>IF(C123&lt;&gt;VALUE($F$1),"Total families enrolled must be "&amp;$F$1&amp;"."&amp;CHAR(10),"")&amp;IF(C124&lt;&gt;VALUE($H$1),"Total families surveyed must be "&amp;$H$1&amp;"."&amp;CHAR(10),"")&amp;IF(C125&lt;&gt;VALUE($J$1),"Total families responded must be "&amp;$J$1&amp;".","")&amp;IF(OR(C123&lt;&gt;VALUE($F$1),C124&lt;&gt;VALUE($H$1),C125&lt;&gt;VALUE($J$1)),"",IF(OR(MAX(O142:U142)&lt;=0,MAX(O142:U142)=COUNTA(D130:J130)),"","! Note: Results include data from only "&amp;IF(MAX(O142:U142)=1,"this 1 category: ", "these "&amp;MAX(O142:U142)&amp;" categories: "))&amp;IF(OR(MAX(O142:U142)&lt;=0,MAX(O142:U142)=COUNTA(D130:J130)),"",SUBSTITUTE(O130&amp;"; "&amp;IF(P130="","",P130&amp;"; "&amp;IF(Q130="","",Q130&amp;"; "&amp;IF(R130="","",R130&amp;"; "&amp;IF(S130="","",S130&amp;"; "&amp;IF(T130="","",T130&amp;"; "&amp;IF(U130="","",U130&amp;"; ")))))),"; ","",MAX(O142:U142))&amp;"."))</f>
        <v/>
      </c>
    </row>
    <row r="123" spans="1:33" s="245" customFormat="1" ht="15.6" x14ac:dyDescent="0.55000000000000004">
      <c r="A123" s="453"/>
      <c r="B123" s="209" t="s">
        <v>75</v>
      </c>
      <c r="C123" s="243">
        <f>SUM(D123:J123)</f>
        <v>72287</v>
      </c>
      <c r="D123" s="210">
        <v>36100</v>
      </c>
      <c r="E123" s="211">
        <v>36100</v>
      </c>
      <c r="F123" s="282">
        <v>87</v>
      </c>
      <c r="G123" s="138"/>
      <c r="H123" s="138"/>
      <c r="I123" s="138"/>
      <c r="J123" s="138"/>
      <c r="L123" s="464"/>
      <c r="M123" s="244"/>
      <c r="O123" s="213"/>
      <c r="P123" s="213"/>
      <c r="Q123" s="213"/>
      <c r="R123" s="213"/>
      <c r="S123" s="213"/>
      <c r="T123" s="213"/>
      <c r="U123" s="213"/>
      <c r="V123" s="213"/>
      <c r="W123" s="213"/>
      <c r="X123" s="213"/>
      <c r="Y123" s="246"/>
      <c r="AA123" s="247"/>
      <c r="AB123" s="247"/>
      <c r="AC123" s="247"/>
      <c r="AD123" s="247"/>
      <c r="AE123" s="247"/>
      <c r="AF123" s="247"/>
      <c r="AG123" s="247"/>
    </row>
    <row r="124" spans="1:33" s="245" customFormat="1" ht="15.6" x14ac:dyDescent="0.55000000000000004">
      <c r="A124" s="453"/>
      <c r="B124" s="279" t="s">
        <v>78</v>
      </c>
      <c r="C124" s="248">
        <f t="shared" ref="C124:C125" si="97">SUM(D124:J124)</f>
        <v>1221</v>
      </c>
      <c r="D124" s="214">
        <v>600</v>
      </c>
      <c r="E124" s="215">
        <v>600</v>
      </c>
      <c r="F124" s="283">
        <v>21</v>
      </c>
      <c r="G124" s="138"/>
      <c r="H124" s="138"/>
      <c r="I124" s="138"/>
      <c r="J124" s="138"/>
      <c r="L124" s="464"/>
      <c r="M124" s="244"/>
      <c r="O124" s="213"/>
      <c r="P124" s="213"/>
      <c r="Q124" s="213"/>
      <c r="R124" s="213"/>
      <c r="S124" s="213"/>
      <c r="T124" s="213"/>
      <c r="U124" s="213"/>
      <c r="V124" s="213"/>
      <c r="W124" s="213"/>
      <c r="X124" s="213"/>
      <c r="Y124" s="246"/>
      <c r="AA124" s="247"/>
      <c r="AB124" s="247"/>
      <c r="AC124" s="247"/>
      <c r="AD124" s="247"/>
      <c r="AE124" s="247"/>
      <c r="AF124" s="247"/>
      <c r="AG124" s="247"/>
    </row>
    <row r="125" spans="1:33" s="245" customFormat="1" ht="15.9" thickBot="1" x14ac:dyDescent="0.6">
      <c r="A125" s="453"/>
      <c r="B125" s="217" t="s">
        <v>7</v>
      </c>
      <c r="C125" s="249">
        <f t="shared" si="97"/>
        <v>811</v>
      </c>
      <c r="D125" s="218">
        <v>400</v>
      </c>
      <c r="E125" s="219">
        <v>400</v>
      </c>
      <c r="F125" s="284">
        <v>11</v>
      </c>
      <c r="G125" s="138"/>
      <c r="H125" s="138"/>
      <c r="I125" s="138"/>
      <c r="J125" s="138"/>
      <c r="L125" s="465"/>
      <c r="M125" s="244"/>
      <c r="O125" s="213"/>
      <c r="P125" s="213"/>
      <c r="Q125" s="213"/>
      <c r="R125" s="213"/>
      <c r="S125" s="213"/>
      <c r="T125" s="213"/>
      <c r="U125" s="213"/>
      <c r="V125" s="213"/>
      <c r="W125" s="213"/>
      <c r="X125" s="213"/>
      <c r="Y125" s="246"/>
      <c r="AA125" s="247"/>
      <c r="AB125" s="247"/>
      <c r="AC125" s="247"/>
      <c r="AD125" s="247"/>
      <c r="AE125" s="247"/>
      <c r="AF125" s="247"/>
      <c r="AG125" s="247"/>
    </row>
    <row r="126" spans="1:33" x14ac:dyDescent="0.55000000000000004">
      <c r="A126" s="453"/>
    </row>
    <row r="127" spans="1:33" ht="14.7" thickBot="1" x14ac:dyDescent="0.6">
      <c r="A127" s="453"/>
    </row>
    <row r="128" spans="1:33" ht="15.9" thickBot="1" x14ac:dyDescent="0.6">
      <c r="A128" s="453"/>
      <c r="B128" s="239" t="s">
        <v>84</v>
      </c>
      <c r="C128" s="240"/>
      <c r="D128" s="240"/>
      <c r="E128" s="240"/>
      <c r="F128" s="240"/>
      <c r="G128" s="240"/>
      <c r="H128" s="240"/>
      <c r="I128" s="240"/>
      <c r="J128" s="241"/>
      <c r="K128" s="241"/>
      <c r="L128" s="241"/>
    </row>
    <row r="129" spans="1:33" ht="20.7" thickBot="1" x14ac:dyDescent="0.6">
      <c r="A129" s="453"/>
      <c r="B129" s="251" t="s">
        <v>86</v>
      </c>
      <c r="C129" s="252"/>
      <c r="D129" s="252"/>
      <c r="E129" s="252"/>
      <c r="F129" s="252"/>
      <c r="G129" s="252"/>
      <c r="H129" s="252"/>
      <c r="I129" s="252"/>
      <c r="J129" s="253"/>
      <c r="K129" s="266"/>
      <c r="L129" s="460" t="str">
        <f>IF(C134="Yes","*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IF(W130=0,"",CHAR(10)&amp;CHAR(10)&amp;"* There "&amp;IF(W130=1,"is ","are ")&amp;W130&amp;" cell"&amp;IF(W130=1,"","s")&amp;" contributing to expected value which "&amp;IF(W130=1,"is","are")&amp;" too small to include calculations. In this table, cell"&amp;IF(W130=1,": ","s: ")&amp;SUBSTITUTE(W132,"; ","",W130)&amp;".")</f>
        <v xml:space="preserve">
* There is 1 cell contributing to expected value which is too small to include calculations. In this table, cell: F132.</v>
      </c>
    </row>
    <row r="130" spans="1:33" s="137" customFormat="1" ht="30.6" customHeight="1" thickBot="1" x14ac:dyDescent="0.6">
      <c r="A130" s="453"/>
      <c r="B130" s="318" t="s">
        <v>22</v>
      </c>
      <c r="C130" s="267" t="s">
        <v>6</v>
      </c>
      <c r="D130" s="268" t="s">
        <v>62</v>
      </c>
      <c r="E130" s="269" t="s">
        <v>21</v>
      </c>
      <c r="F130" s="285" t="s">
        <v>63</v>
      </c>
      <c r="G130" s="138"/>
      <c r="H130" s="138"/>
      <c r="I130" s="138"/>
      <c r="J130" s="138"/>
      <c r="K130" s="138"/>
      <c r="L130" s="461"/>
      <c r="M130" s="136"/>
      <c r="N130" s="66" t="s">
        <v>6</v>
      </c>
      <c r="O130" s="13" t="str">
        <f t="shared" ref="O130:U130" si="98">IF(O142="","",INDEX($D130:$J130,1,MATCH(O142,$D142:$J142,0)))</f>
        <v>100% or less</v>
      </c>
      <c r="P130" s="14" t="str">
        <f t="shared" si="98"/>
        <v>101-200%</v>
      </c>
      <c r="Q130" s="14" t="str">
        <f t="shared" si="98"/>
        <v>200%  or more</v>
      </c>
      <c r="R130" s="14" t="str">
        <f t="shared" si="98"/>
        <v/>
      </c>
      <c r="S130" s="14" t="str">
        <f t="shared" si="98"/>
        <v/>
      </c>
      <c r="T130" s="14" t="str">
        <f t="shared" si="98"/>
        <v/>
      </c>
      <c r="U130" s="15" t="str">
        <f t="shared" si="98"/>
        <v/>
      </c>
      <c r="V130" s="12"/>
      <c r="W130" s="27">
        <f>(COUNTIFS(AA132:AG132,"&lt;"&amp;5)-COUNTIFS(AA132:AG132,"&lt;"&amp;5,AA130:AG130,""))+(COUNTIFS(AA133:AG133,"&lt;"&amp;5)-COUNTIFS(AA133:AG133,"&lt;"&amp;5,AA130:AG130,""))</f>
        <v>1</v>
      </c>
      <c r="X130" s="12"/>
      <c r="Y130" s="19" t="str">
        <f>B142</f>
        <v>POVERTY LEVEL</v>
      </c>
      <c r="Z130" s="67" t="s">
        <v>6</v>
      </c>
      <c r="AA130" s="22" t="str">
        <f>O130</f>
        <v>100% or less</v>
      </c>
      <c r="AB130" s="23" t="str">
        <f t="shared" ref="AB130:AG130" si="99">P130</f>
        <v>101-200%</v>
      </c>
      <c r="AC130" s="23" t="str">
        <f t="shared" si="99"/>
        <v>200%  or more</v>
      </c>
      <c r="AD130" s="23" t="str">
        <f t="shared" si="99"/>
        <v/>
      </c>
      <c r="AE130" s="23" t="str">
        <f t="shared" si="99"/>
        <v/>
      </c>
      <c r="AF130" s="23" t="str">
        <f t="shared" si="99"/>
        <v/>
      </c>
      <c r="AG130" s="20" t="str">
        <f t="shared" si="99"/>
        <v/>
      </c>
    </row>
    <row r="131" spans="1:33" ht="30.6" customHeight="1" x14ac:dyDescent="0.55000000000000004">
      <c r="A131" s="453"/>
      <c r="B131" s="104" t="s">
        <v>75</v>
      </c>
      <c r="C131" s="68">
        <f>SUM(D131:J131)</f>
        <v>72287</v>
      </c>
      <c r="D131" s="202">
        <f>IF(OR(D123="",D123&lt;0),"",D123)</f>
        <v>36100</v>
      </c>
      <c r="E131" s="203">
        <f>IF(OR(E123="",E123&lt;0),"",E123)</f>
        <v>36100</v>
      </c>
      <c r="F131" s="204">
        <f>IF(OR(F123="",F123&lt;0),"",F123)</f>
        <v>87</v>
      </c>
      <c r="L131" s="461"/>
      <c r="N131" s="69">
        <f>SUM(O131:U131)</f>
        <v>72287</v>
      </c>
      <c r="O131" s="70">
        <f t="shared" ref="O131:U131" si="100">IF(O142="","",INDEX($D131:$J131,1,MATCH(O142,$D142:$J142,0)))</f>
        <v>36100</v>
      </c>
      <c r="P131" s="71">
        <f t="shared" si="100"/>
        <v>36100</v>
      </c>
      <c r="Q131" s="71">
        <f t="shared" si="100"/>
        <v>87</v>
      </c>
      <c r="R131" s="71" t="str">
        <f t="shared" si="100"/>
        <v/>
      </c>
      <c r="S131" s="71" t="str">
        <f t="shared" si="100"/>
        <v/>
      </c>
      <c r="T131" s="71" t="str">
        <f t="shared" si="100"/>
        <v/>
      </c>
      <c r="U131" s="72" t="str">
        <f t="shared" si="100"/>
        <v/>
      </c>
      <c r="W131" s="26"/>
      <c r="Y131" s="73" t="s">
        <v>36</v>
      </c>
      <c r="Z131" s="74">
        <f t="shared" ref="Z131:AG131" si="101">SUM(N131:N132)</f>
        <v>73098</v>
      </c>
      <c r="AA131" s="75">
        <f t="shared" si="101"/>
        <v>36500</v>
      </c>
      <c r="AB131" s="76">
        <f t="shared" si="101"/>
        <v>36500</v>
      </c>
      <c r="AC131" s="76">
        <f t="shared" si="101"/>
        <v>98</v>
      </c>
      <c r="AD131" s="76">
        <f t="shared" si="101"/>
        <v>0</v>
      </c>
      <c r="AE131" s="76">
        <f t="shared" si="101"/>
        <v>0</v>
      </c>
      <c r="AF131" s="76">
        <f t="shared" si="101"/>
        <v>0</v>
      </c>
      <c r="AG131" s="77">
        <f t="shared" si="101"/>
        <v>0</v>
      </c>
    </row>
    <row r="132" spans="1:33" ht="30.6" customHeight="1" x14ac:dyDescent="0.55000000000000004">
      <c r="A132" s="453"/>
      <c r="B132" s="105" t="s">
        <v>7</v>
      </c>
      <c r="C132" s="57">
        <f>SUM(D132:J132)</f>
        <v>811</v>
      </c>
      <c r="D132" s="205">
        <f>IF(OR(D125="",D125&lt;0),"",D125)</f>
        <v>400</v>
      </c>
      <c r="E132" s="206">
        <f>IF(OR(E125="",E125&lt;0),"",E125)</f>
        <v>400</v>
      </c>
      <c r="F132" s="207">
        <f>IF(OR(F125="",F125&lt;0),"",F125)</f>
        <v>11</v>
      </c>
      <c r="L132" s="461"/>
      <c r="N132" s="78">
        <f>SUM(O132:U132)</f>
        <v>811</v>
      </c>
      <c r="O132" s="79">
        <f t="shared" ref="O132:U132" si="102">IF(O142="","",INDEX($D132:$J132,1,MATCH(O142,$D142:$J142,0)))</f>
        <v>400</v>
      </c>
      <c r="P132" s="80">
        <f t="shared" si="102"/>
        <v>400</v>
      </c>
      <c r="Q132" s="80">
        <f t="shared" si="102"/>
        <v>11</v>
      </c>
      <c r="R132" s="80" t="str">
        <f t="shared" si="102"/>
        <v/>
      </c>
      <c r="S132" s="80" t="str">
        <f t="shared" si="102"/>
        <v/>
      </c>
      <c r="T132" s="80" t="str">
        <f t="shared" si="102"/>
        <v/>
      </c>
      <c r="U132" s="81" t="str">
        <f t="shared" si="102"/>
        <v/>
      </c>
      <c r="W132" s="458" t="str">
        <f>IF(AND(AA132&lt;5,AA130&lt;&gt;""),SUBSTITUTE(ADDRESS(ROWS($1:131),MATCH(AA130,$A130:$J130,0)),"$","")&amp;"; ","")&amp;
IF(AND(AB132&lt;5,AB130&lt;&gt;""),SUBSTITUTE(ADDRESS(ROWS($1:131),MATCH(AB130,$A130:$J130,0)),"$","")&amp;"; ","")&amp;
IF(AND(AC132&lt;5,AC130&lt;&gt;""),SUBSTITUTE(ADDRESS(ROWS($1:131),MATCH(AC130,$A130:$J130,0)),"$","")&amp;"; ","")&amp;
IF(AND(AD132&lt;5,AD130&lt;&gt;""),SUBSTITUTE(ADDRESS(ROWS($1:131),MATCH(AD130,$A130:$J130,0)),"$","")&amp;"; ","")&amp;
IF(AND(AE132&lt;5,AE130&lt;&gt;""),SUBSTITUTE(ADDRESS(ROWS($1:131),MATCH(AE130,$A130:$J130,0)),"$","")&amp;"; ","")&amp;
IF(AND(AF132&lt;5,AF130&lt;&gt;""),SUBSTITUTE(ADDRESS(ROWS($1:131),MATCH(AF130,$A130:$J130,0)),"$","")&amp;"; ","")&amp;
IF(AND(AG132&lt;5,AG130&lt;&gt;""),SUBSTITUTE(ADDRESS(ROWS($1:131),MATCH(AG130,$A130:$J130,0)),"$","")&amp;"; ","")&amp;
IF(AND(AA133&lt;5,AA130&lt;&gt;""),SUBSTITUTE(ADDRESS(ROWS($1:132),MATCH(AA130,$A130:$J130,0)),"$","")&amp;"; ","")&amp;
IF(AND(AB133&lt;5,AB130&lt;&gt;""),SUBSTITUTE(ADDRESS(ROWS($1:132),MATCH(AB130,$A130:$J130,0)),"$","")&amp;"; ","")&amp;
IF(AND(AC133&lt;5,AC130&lt;&gt;""),SUBSTITUTE(ADDRESS(ROWS($1:132),MATCH(AC130,$A130:$J130,0)),"$","")&amp;"; ","")&amp;
IF(AND(AD133&lt;5,AD130&lt;&gt;""),SUBSTITUTE(ADDRESS(ROWS($1:132),MATCH(AD130,$A130:$J130,0)),"$","")&amp;"; ","")&amp;
IF(AND(AE133&lt;5,AE130&lt;&gt;""),SUBSTITUTE(ADDRESS(ROWS($1:132),MATCH(AE130,$A130:$J130,0)),"$","")&amp;"; ","")&amp;
IF(AND(AF133&lt;5,AF130&lt;&gt;""),SUBSTITUTE(ADDRESS(ROWS($1:132),MATCH(AF130,$A130:$J130,0)),"$","")&amp;"; ","")&amp;
IF(AND(AG133&lt;5,AG130&lt;&gt;""),SUBSTITUTE(ADDRESS(ROWS($1:132),MATCH(AG130,$A130:$J130,0)),"$","")&amp;"; ","")</f>
        <v xml:space="preserve">F132; </v>
      </c>
      <c r="Z132" s="82" t="s">
        <v>37</v>
      </c>
      <c r="AA132" s="83">
        <f t="shared" ref="AA132:AG132" si="103">IFERROR(AA131*$N131/$Z131,"")</f>
        <v>36095.043640044874</v>
      </c>
      <c r="AB132" s="84">
        <f t="shared" si="103"/>
        <v>36095.043640044874</v>
      </c>
      <c r="AC132" s="84">
        <f t="shared" si="103"/>
        <v>96.912719910257465</v>
      </c>
      <c r="AD132" s="84">
        <f t="shared" si="103"/>
        <v>0</v>
      </c>
      <c r="AE132" s="84">
        <f t="shared" si="103"/>
        <v>0</v>
      </c>
      <c r="AF132" s="84">
        <f t="shared" si="103"/>
        <v>0</v>
      </c>
      <c r="AG132" s="85">
        <f t="shared" si="103"/>
        <v>0</v>
      </c>
    </row>
    <row r="133" spans="1:33" ht="30.6" customHeight="1" thickBot="1" x14ac:dyDescent="0.6">
      <c r="A133" s="453"/>
      <c r="B133" s="106" t="s">
        <v>76</v>
      </c>
      <c r="C133" s="58">
        <f>IF(OR(C131="",C131&lt;=0),"-",C132/C131)</f>
        <v>1.1219168038513149E-2</v>
      </c>
      <c r="D133" s="108">
        <f t="shared" ref="D133:F133" si="104">IF(OR(D131="",D131&lt;=0),"-",D132/D131)</f>
        <v>1.1080332409972299E-2</v>
      </c>
      <c r="E133" s="109">
        <f t="shared" si="104"/>
        <v>1.1080332409972299E-2</v>
      </c>
      <c r="F133" s="150">
        <f t="shared" si="104"/>
        <v>0.12643678160919541</v>
      </c>
      <c r="L133" s="461"/>
      <c r="N133" s="43" t="s">
        <v>43</v>
      </c>
      <c r="O133" s="86">
        <f t="shared" ref="O133:U134" si="105">IFERROR(O131/$N131,"")</f>
        <v>0.49939823204725609</v>
      </c>
      <c r="P133" s="87">
        <f t="shared" si="105"/>
        <v>0.49939823204725609</v>
      </c>
      <c r="Q133" s="87">
        <f t="shared" si="105"/>
        <v>1.203535905487847E-3</v>
      </c>
      <c r="R133" s="87" t="str">
        <f t="shared" si="105"/>
        <v/>
      </c>
      <c r="S133" s="87" t="str">
        <f t="shared" si="105"/>
        <v/>
      </c>
      <c r="T133" s="87" t="str">
        <f t="shared" si="105"/>
        <v/>
      </c>
      <c r="U133" s="88" t="str">
        <f t="shared" si="105"/>
        <v/>
      </c>
      <c r="V133" s="89"/>
      <c r="W133" s="459"/>
      <c r="X133" s="89"/>
      <c r="Y133" s="139" t="str">
        <f>IFERROR(CHOOSE(MAX(O142:U142),"need more data","CHISQ.TEST(L21:M22, X22:Y23)","CHISQ.TEST(L21:N22, X22:Z23)","CHISQ.TEST(L21:O22, X22:AA23)","CHISQ.TEST(L21:P22, X22:AB23)","CHISQ.TEST(L21:Q22, X22:AC23)","CHISQ.TEST(L21:R22, X22:AD23)"),"")</f>
        <v>CHISQ.TEST(L21:N22, X22:Z23)</v>
      </c>
      <c r="Z133" s="90" t="s">
        <v>38</v>
      </c>
      <c r="AA133" s="91">
        <f t="shared" ref="AA133:AG133" si="106">IFERROR(AA131*$N132/$Z131,"")</f>
        <v>404.95635995512873</v>
      </c>
      <c r="AB133" s="92">
        <f t="shared" si="106"/>
        <v>404.95635995512873</v>
      </c>
      <c r="AC133" s="92">
        <f t="shared" si="106"/>
        <v>1.0872800897425374</v>
      </c>
      <c r="AD133" s="92">
        <f t="shared" si="106"/>
        <v>0</v>
      </c>
      <c r="AE133" s="92">
        <f t="shared" si="106"/>
        <v>0</v>
      </c>
      <c r="AF133" s="92">
        <f t="shared" si="106"/>
        <v>0</v>
      </c>
      <c r="AG133" s="93">
        <f t="shared" si="106"/>
        <v>0</v>
      </c>
    </row>
    <row r="134" spans="1:33" ht="30.6" customHeight="1" thickBot="1" x14ac:dyDescent="0.6">
      <c r="A134" s="453"/>
      <c r="B134" s="274" t="s">
        <v>77</v>
      </c>
      <c r="C134" s="275" t="str">
        <f>IF(Y135="need more data","Need more data",IF(Y135="","",IF(Y135&lt;=$Z$1, "No", "Yes")))</f>
        <v>No</v>
      </c>
      <c r="D134" s="276" t="str">
        <f>IFERROR(IF(MIN(_xlfn.MINIFS($AA132:$AG132,$AA130:$AG130,D130),_xlfn.MINIFS($AA133:$AG133,$AA130:$AG130,D130))&lt;5,"-",IF(INDEX($AA135:$AG135,1,MATCH(D130,$AA130:$AG130,0))&lt;=$Z$1, "No", "Yes")),"")</f>
        <v>Yes</v>
      </c>
      <c r="E134" s="277" t="str">
        <f>IFERROR(IF(MIN(_xlfn.MINIFS($AA132:$AG132,$AA130:$AG130,E130),_xlfn.MINIFS($AA133:$AG133,$AA130:$AG130,E130))&lt;5,"-",IF(INDEX($AA135:$AG135,1,MATCH(E130,$AA130:$AG130,0))&lt;=$Z$1, "No", "Yes")),"")</f>
        <v>Yes</v>
      </c>
      <c r="F134" s="281" t="str">
        <f>IFERROR(IF(MIN(_xlfn.MINIFS($AA132:$AG132,$AA130:$AG130,F130),_xlfn.MINIFS($AA133:$AG133,$AA130:$AG130,F130))&lt;5,"-",IF(INDEX($AA135:$AG135,1,MATCH(F130,$AA130:$AG130,0))&lt;=$Z$1, "No", "Yes")),"")</f>
        <v>-</v>
      </c>
      <c r="L134" s="462"/>
      <c r="N134" s="44" t="s">
        <v>44</v>
      </c>
      <c r="O134" s="95">
        <f t="shared" si="105"/>
        <v>0.49321824907521578</v>
      </c>
      <c r="P134" s="96">
        <f t="shared" si="105"/>
        <v>0.49321824907521578</v>
      </c>
      <c r="Q134" s="96">
        <f t="shared" si="105"/>
        <v>1.3563501849568433E-2</v>
      </c>
      <c r="R134" s="96" t="str">
        <f t="shared" si="105"/>
        <v/>
      </c>
      <c r="S134" s="96" t="str">
        <f t="shared" si="105"/>
        <v/>
      </c>
      <c r="T134" s="96" t="str">
        <f t="shared" si="105"/>
        <v/>
      </c>
      <c r="U134" s="97" t="str">
        <f t="shared" si="105"/>
        <v/>
      </c>
      <c r="V134" s="98"/>
      <c r="W134" s="26"/>
      <c r="X134" s="89"/>
      <c r="Y134" s="21" t="s">
        <v>29</v>
      </c>
      <c r="Z134" s="82" t="s">
        <v>39</v>
      </c>
      <c r="AA134" s="99">
        <f t="shared" ref="AA134:AG134" si="107">IFERROR((O134-O133)/SQRT(O133*(1-O133)/$N132),"")</f>
        <v>-0.35198812808568869</v>
      </c>
      <c r="AB134" s="100">
        <f t="shared" si="107"/>
        <v>-0.35198812808568869</v>
      </c>
      <c r="AC134" s="100">
        <f t="shared" si="107"/>
        <v>10.15218860769494</v>
      </c>
      <c r="AD134" s="100" t="str">
        <f t="shared" si="107"/>
        <v/>
      </c>
      <c r="AE134" s="100" t="str">
        <f t="shared" si="107"/>
        <v/>
      </c>
      <c r="AF134" s="100" t="str">
        <f t="shared" si="107"/>
        <v/>
      </c>
      <c r="AG134" s="101" t="str">
        <f t="shared" si="107"/>
        <v/>
      </c>
    </row>
    <row r="135" spans="1:33" ht="28" customHeight="1" thickBot="1" x14ac:dyDescent="0.6">
      <c r="A135" s="453"/>
      <c r="B135" s="438"/>
      <c r="C135" s="438"/>
      <c r="D135" s="438"/>
      <c r="E135" s="438"/>
      <c r="F135" s="438"/>
      <c r="G135" s="438"/>
      <c r="H135" s="438"/>
      <c r="I135" s="438"/>
      <c r="J135" s="438"/>
      <c r="K135" s="137" t="s">
        <v>81</v>
      </c>
      <c r="L135" s="137"/>
      <c r="M135" s="200"/>
      <c r="N135" s="139"/>
      <c r="Y135" s="102">
        <f>IFERROR(CHOOSE(MAX(O142:U142),"need more data",_xlfn.CHISQ.TEST(O131:P132, AA132:AB133),_xlfn.CHISQ.TEST(O131:Q132, AA132:AC133),_xlfn.CHISQ.TEST(O131:R132, AA132:AD133),_xlfn.CHISQ.TEST(O131:S132, AA132:AE133),_xlfn.CHISQ.TEST(O131:T132, AA132:AF133),_xlfn.CHISQ.TEST(O131:U132, AA132:AG133)),"")</f>
        <v>1.3449028997169434E-20</v>
      </c>
      <c r="Z135" s="103" t="s">
        <v>40</v>
      </c>
      <c r="AA135" s="91">
        <f>IF(ISNUMBER(AA134),2*NORMSDIST(-ABS(AA134)),"")</f>
        <v>0.72484716588385623</v>
      </c>
      <c r="AB135" s="92">
        <f t="shared" ref="AB135:AG135" si="108">IF(ISNUMBER(AB134),2*NORMSDIST(-ABS(AB134)),"")</f>
        <v>0.72484716588385623</v>
      </c>
      <c r="AC135" s="92">
        <f t="shared" si="108"/>
        <v>3.240142050468933E-24</v>
      </c>
      <c r="AD135" s="92" t="str">
        <f t="shared" si="108"/>
        <v/>
      </c>
      <c r="AE135" s="92" t="str">
        <f t="shared" si="108"/>
        <v/>
      </c>
      <c r="AF135" s="92" t="str">
        <f t="shared" si="108"/>
        <v/>
      </c>
      <c r="AG135" s="93" t="str">
        <f t="shared" si="108"/>
        <v/>
      </c>
    </row>
    <row r="136" spans="1:33" ht="20.7" thickBot="1" x14ac:dyDescent="0.6">
      <c r="A136" s="453"/>
      <c r="B136" s="251" t="s">
        <v>89</v>
      </c>
      <c r="C136" s="252"/>
      <c r="D136" s="252"/>
      <c r="E136" s="252"/>
      <c r="F136" s="252"/>
      <c r="G136" s="252"/>
      <c r="H136" s="252"/>
      <c r="I136" s="252"/>
      <c r="J136" s="253"/>
      <c r="K136" s="266"/>
      <c r="L136" s="460" t="str">
        <f>IF(C141="Yes","*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IF(W138=0,"",CHAR(10)&amp;CHAR(10)&amp;"* There "&amp;IF(W138=1,"is ","are ")&amp;W138&amp;" cell"&amp;IF(W138=1,"","s")&amp;" contributing to expected value which "&amp;IF(W138=1,"is","are")&amp;" too small to include calculations. In this table, cell"&amp;IF(W138=1,": ","s: ")&amp;SUBSTITUTE(W139,"; ","",W138)&amp;".")</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N136" s="139"/>
      <c r="Y136" s="120"/>
      <c r="Z136" s="121"/>
      <c r="AA136" s="122"/>
      <c r="AB136" s="123"/>
      <c r="AC136" s="123"/>
      <c r="AD136" s="123"/>
      <c r="AE136" s="123"/>
      <c r="AF136" s="123"/>
      <c r="AG136" s="77"/>
    </row>
    <row r="137" spans="1:33" ht="29.1" customHeight="1" thickBot="1" x14ac:dyDescent="0.6">
      <c r="A137" s="453"/>
      <c r="B137" s="318" t="s">
        <v>22</v>
      </c>
      <c r="C137" s="267" t="s">
        <v>6</v>
      </c>
      <c r="D137" s="268" t="s">
        <v>62</v>
      </c>
      <c r="E137" s="269" t="s">
        <v>21</v>
      </c>
      <c r="F137" s="285" t="s">
        <v>63</v>
      </c>
      <c r="L137" s="461"/>
      <c r="N137" s="139"/>
      <c r="Y137" s="120"/>
      <c r="Z137" s="121"/>
      <c r="AA137" s="122"/>
      <c r="AB137" s="123"/>
      <c r="AC137" s="123"/>
      <c r="AD137" s="123"/>
      <c r="AE137" s="123"/>
      <c r="AF137" s="123"/>
      <c r="AG137" s="77"/>
    </row>
    <row r="138" spans="1:33" ht="30.6" customHeight="1" x14ac:dyDescent="0.55000000000000004">
      <c r="A138" s="453"/>
      <c r="B138" s="104" t="s">
        <v>78</v>
      </c>
      <c r="C138" s="68">
        <f>SUM(D138:J138)</f>
        <v>1221</v>
      </c>
      <c r="D138" s="202">
        <f>IF(OR(D124="",D124&lt;0),"",D124)</f>
        <v>600</v>
      </c>
      <c r="E138" s="203">
        <f>IF(OR(E124="",E124&lt;0),"",E124)</f>
        <v>600</v>
      </c>
      <c r="F138" s="204">
        <f>IF(OR(F124="",F124&lt;0),"",F124)</f>
        <v>21</v>
      </c>
      <c r="L138" s="461"/>
      <c r="N138" s="69">
        <f>SUM(O138:U138)</f>
        <v>1221</v>
      </c>
      <c r="O138" s="70">
        <f t="shared" ref="O138:U138" si="109">IF(O142="","",INDEX($D138:$J138,1,MATCH(O142,$D142:$J142,0)))</f>
        <v>600</v>
      </c>
      <c r="P138" s="71">
        <f t="shared" si="109"/>
        <v>600</v>
      </c>
      <c r="Q138" s="71">
        <f t="shared" si="109"/>
        <v>21</v>
      </c>
      <c r="R138" s="71" t="str">
        <f t="shared" si="109"/>
        <v/>
      </c>
      <c r="S138" s="71" t="str">
        <f t="shared" si="109"/>
        <v/>
      </c>
      <c r="T138" s="71" t="str">
        <f t="shared" si="109"/>
        <v/>
      </c>
      <c r="U138" s="72" t="str">
        <f t="shared" si="109"/>
        <v/>
      </c>
      <c r="W138" s="27">
        <f>(COUNTIFS(AA139:AG139,"&lt;"&amp;5)-COUNTIFS(AA139:AG139,"&lt;"&amp;5,AA130:AG130,""))+(COUNTIFS(AA140:AG140,"&lt;"&amp;5)-COUNTIFS(AA140:AG140,"&lt;"&amp;5,AA130:AG130,""))</f>
        <v>0</v>
      </c>
      <c r="Y138" s="73" t="s">
        <v>36</v>
      </c>
      <c r="Z138" s="74">
        <f>SUM(N138:N139)</f>
        <v>2032</v>
      </c>
      <c r="AA138" s="75">
        <f>SUM(O138:O139)</f>
        <v>1000</v>
      </c>
      <c r="AB138" s="76">
        <f>SUM(P138:P139)</f>
        <v>1000</v>
      </c>
      <c r="AC138" s="76">
        <f t="shared" ref="AC138:AG138" si="110">SUM(Q138:Q139)</f>
        <v>32</v>
      </c>
      <c r="AD138" s="76">
        <f t="shared" si="110"/>
        <v>0</v>
      </c>
      <c r="AE138" s="76">
        <f t="shared" si="110"/>
        <v>0</v>
      </c>
      <c r="AF138" s="76">
        <f t="shared" si="110"/>
        <v>0</v>
      </c>
      <c r="AG138" s="77">
        <f t="shared" si="110"/>
        <v>0</v>
      </c>
    </row>
    <row r="139" spans="1:33" ht="30.6" customHeight="1" x14ac:dyDescent="0.55000000000000004">
      <c r="A139" s="453"/>
      <c r="B139" s="105" t="s">
        <v>7</v>
      </c>
      <c r="C139" s="57">
        <f>C132</f>
        <v>811</v>
      </c>
      <c r="D139" s="205">
        <f t="shared" ref="D139:F139" si="111">D132</f>
        <v>400</v>
      </c>
      <c r="E139" s="206">
        <f t="shared" si="111"/>
        <v>400</v>
      </c>
      <c r="F139" s="207">
        <f t="shared" si="111"/>
        <v>11</v>
      </c>
      <c r="L139" s="461"/>
      <c r="N139" s="78">
        <f>SUM(O139:U139)</f>
        <v>811</v>
      </c>
      <c r="O139" s="79">
        <f t="shared" ref="O139:U139" si="112">IF(O142="","",INDEX($D139:$J139,1,MATCH(O142,$D142:$J142,0)))</f>
        <v>400</v>
      </c>
      <c r="P139" s="80">
        <f t="shared" si="112"/>
        <v>400</v>
      </c>
      <c r="Q139" s="80">
        <f t="shared" si="112"/>
        <v>11</v>
      </c>
      <c r="R139" s="80" t="str">
        <f t="shared" si="112"/>
        <v/>
      </c>
      <c r="S139" s="80" t="str">
        <f t="shared" si="112"/>
        <v/>
      </c>
      <c r="T139" s="80" t="str">
        <f t="shared" si="112"/>
        <v/>
      </c>
      <c r="U139" s="81" t="str">
        <f t="shared" si="112"/>
        <v/>
      </c>
      <c r="W139" s="458" t="str">
        <f>IF(AND(AA139&lt;5,AA130&lt;&gt;""),SUBSTITUTE(ADDRESS(ROWS($1:138),MATCH(AA130,$A130:$J130,0)),"$","")&amp;"; ","")&amp;
IF(AND(AB139&lt;5,AB130&lt;&gt;""),SUBSTITUTE(ADDRESS(ROWS($1:138),MATCH(AB130,$A130:$J130,0)),"$","")&amp;"; ","")&amp;
IF(AND(AC139&lt;5,AC130&lt;&gt;""),SUBSTITUTE(ADDRESS(ROWS($1:138),MATCH(AC130,$A130:$J130,0)),"$","")&amp;"; ","")&amp;
IF(AND(AD139&lt;5,AD130&lt;&gt;""),SUBSTITUTE(ADDRESS(ROWS($1:138),MATCH(AD130,$A130:$J130,0)),"$","")&amp;"; ","")&amp;
IF(AND(AE139&lt;5,AE130&lt;&gt;""),SUBSTITUTE(ADDRESS(ROWS($1:138),MATCH(AE130,$A130:$J130,0)),"$","")&amp;"; ","")&amp;
IF(AND(AF139&lt;5,AF130&lt;&gt;""),SUBSTITUTE(ADDRESS(ROWS($1:138),MATCH(AF130,$A130:$J130,0)),"$","")&amp;"; ","")&amp;
IF(AND(AG139&lt;5,AG130&lt;&gt;""),SUBSTITUTE(ADDRESS(ROWS($1:138),MATCH(AG130,$A130:$J130,0)),"$","")&amp;"; ","")&amp;
IF(AND(AA140&lt;5,AA130&lt;&gt;""),SUBSTITUTE(ADDRESS(ROWS($1:139),MATCH(AA130,$A130:$J130,0)),"$","")&amp;"; ","")&amp;
IF(AND(AB140&lt;5,AB130&lt;&gt;""),SUBSTITUTE(ADDRESS(ROWS($1:139),MATCH(AB130,$A130:$J130,0)),"$","")&amp;"; ","")&amp;
IF(AND(AC140&lt;5,AC130&lt;&gt;""),SUBSTITUTE(ADDRESS(ROWS($1:139),MATCH(AC130,$A130:$J130,0)),"$","")&amp;"; ","")&amp;
IF(AND(AD140&lt;5,AD130&lt;&gt;""),SUBSTITUTE(ADDRESS(ROWS($1:139),MATCH(AD130,$A130:$J130,0)),"$","")&amp;"; ","")&amp;
IF(AND(AE140&lt;5,AE130&lt;&gt;""),SUBSTITUTE(ADDRESS(ROWS($1:139),MATCH(AE130,$A130:$J130,0)),"$","")&amp;"; ","")&amp;
IF(AND(AF140&lt;5,AF130&lt;&gt;""),SUBSTITUTE(ADDRESS(ROWS($1:139),MATCH(AF130,$A130:$J130,0)),"$","")&amp;"; ","")&amp;
IF(AND(AG140&lt;5,AG130&lt;&gt;""),SUBSTITUTE(ADDRESS(ROWS($1:139),MATCH(AG130,$A130:$J130,0)),"$","")&amp;"; ","")</f>
        <v/>
      </c>
      <c r="Z139" s="82" t="s">
        <v>37</v>
      </c>
      <c r="AA139" s="83">
        <f t="shared" ref="AA139:AG139" si="113">IFERROR(AA138*$N138/$Z138,"")</f>
        <v>600.88582677165357</v>
      </c>
      <c r="AB139" s="84">
        <f t="shared" si="113"/>
        <v>600.88582677165357</v>
      </c>
      <c r="AC139" s="84">
        <f t="shared" si="113"/>
        <v>19.228346456692915</v>
      </c>
      <c r="AD139" s="84">
        <f t="shared" si="113"/>
        <v>0</v>
      </c>
      <c r="AE139" s="84">
        <f t="shared" si="113"/>
        <v>0</v>
      </c>
      <c r="AF139" s="84">
        <f t="shared" si="113"/>
        <v>0</v>
      </c>
      <c r="AG139" s="85">
        <f t="shared" si="113"/>
        <v>0</v>
      </c>
    </row>
    <row r="140" spans="1:33" ht="30.6" customHeight="1" thickBot="1" x14ac:dyDescent="0.6">
      <c r="A140" s="453"/>
      <c r="B140" s="106" t="s">
        <v>79</v>
      </c>
      <c r="C140" s="58">
        <f>IF(OR(C138="",C138&lt;=0),"-",C139/C138)</f>
        <v>0.66420966420966421</v>
      </c>
      <c r="D140" s="59">
        <f>IF(OR(D138="",D138&lt;=0),"-",D139/D138)</f>
        <v>0.66666666666666663</v>
      </c>
      <c r="E140" s="60">
        <f t="shared" ref="E140:F140" si="114">IF(OR(E138="",E138&lt;=0),"-",E139/E138)</f>
        <v>0.66666666666666663</v>
      </c>
      <c r="F140" s="150">
        <f t="shared" si="114"/>
        <v>0.52380952380952384</v>
      </c>
      <c r="L140" s="461"/>
      <c r="N140" s="43" t="s">
        <v>43</v>
      </c>
      <c r="O140" s="86">
        <f t="shared" ref="O140:U141" si="115">IFERROR(O138/$N138,"")</f>
        <v>0.49140049140049141</v>
      </c>
      <c r="P140" s="87">
        <f t="shared" si="115"/>
        <v>0.49140049140049141</v>
      </c>
      <c r="Q140" s="87">
        <f t="shared" si="115"/>
        <v>1.7199017199017199E-2</v>
      </c>
      <c r="R140" s="87" t="str">
        <f t="shared" si="115"/>
        <v/>
      </c>
      <c r="S140" s="87" t="str">
        <f t="shared" si="115"/>
        <v/>
      </c>
      <c r="T140" s="87" t="str">
        <f t="shared" si="115"/>
        <v/>
      </c>
      <c r="U140" s="88" t="str">
        <f t="shared" si="115"/>
        <v/>
      </c>
      <c r="V140" s="89"/>
      <c r="W140" s="459"/>
      <c r="X140" s="89"/>
      <c r="Y140" s="139" t="str">
        <f>IFERROR(CHOOSE(MAX(#REF!),"need more data","CHISQ.TEST(L21:M22, X22:Y23)","CHISQ.TEST(L21:N22, X22:Z23)","CHISQ.TEST(L21:O22, X22:AA23)","CHISQ.TEST(L21:P22, X22:AB23)","CHISQ.TEST(L21:Q22, X22:AC23)","CHISQ.TEST(L21:R22, X22:AD23)"),"")</f>
        <v/>
      </c>
      <c r="Z140" s="90" t="s">
        <v>38</v>
      </c>
      <c r="AA140" s="91">
        <f t="shared" ref="AA140:AG140" si="116">IFERROR(AA138*$N139/$Z138,"")</f>
        <v>399.11417322834643</v>
      </c>
      <c r="AB140" s="92">
        <f t="shared" si="116"/>
        <v>399.11417322834643</v>
      </c>
      <c r="AC140" s="92">
        <f t="shared" si="116"/>
        <v>12.771653543307087</v>
      </c>
      <c r="AD140" s="92">
        <f t="shared" si="116"/>
        <v>0</v>
      </c>
      <c r="AE140" s="92">
        <f t="shared" si="116"/>
        <v>0</v>
      </c>
      <c r="AF140" s="92">
        <f t="shared" si="116"/>
        <v>0</v>
      </c>
      <c r="AG140" s="93">
        <f t="shared" si="116"/>
        <v>0</v>
      </c>
    </row>
    <row r="141" spans="1:33" ht="30.6" customHeight="1" thickBot="1" x14ac:dyDescent="0.6">
      <c r="A141" s="454"/>
      <c r="B141" s="274" t="s">
        <v>80</v>
      </c>
      <c r="C141" s="275" t="str">
        <f>IF(Y142="need more data","Need more data",IF(Y142="","",IF(Y142&lt;=$Z$1, "No", "Yes")))</f>
        <v>Yes</v>
      </c>
      <c r="D141" s="276" t="str">
        <f>IFERROR(IF(MIN(_xlfn.MINIFS($AA139:$AG139,$AA130:$AG130,D130),_xlfn.MINIFS($AA140:$AG140,$AA130:$AG130,D130))&lt;5,"-",IF(INDEX($AA142:$AG142,1,MATCH(D130,$AA130:$AG130,0))&lt;=$Z$1, "No", "Yes")),"")</f>
        <v>Yes</v>
      </c>
      <c r="E141" s="277" t="str">
        <f>IFERROR(IF(MIN(_xlfn.MINIFS($AA139:$AG139,$AA130:$AG130,E130),_xlfn.MINIFS($AA140:$AG140,$AA130:$AG130,E130))&lt;5,"-",IF(INDEX($AA142:$AG142,1,MATCH(E130,$AA130:$AG130,0))&lt;=$Z$1, "No", "Yes")),"")</f>
        <v>Yes</v>
      </c>
      <c r="F141" s="281" t="str">
        <f>IFERROR(IF(MIN(_xlfn.MINIFS($AA139:$AG139,$AA130:$AG130,F130),_xlfn.MINIFS($AA140:$AG140,$AA130:$AG130,F130))&lt;5,"-",IF(INDEX($AA142:$AG142,1,MATCH(F130,$AA130:$AG130,0))&lt;=$Z$1, "No", "Yes")),"")</f>
        <v>Yes</v>
      </c>
      <c r="L141" s="462"/>
      <c r="N141" s="44" t="s">
        <v>44</v>
      </c>
      <c r="O141" s="95">
        <f t="shared" si="115"/>
        <v>0.49321824907521578</v>
      </c>
      <c r="P141" s="96">
        <f t="shared" si="115"/>
        <v>0.49321824907521578</v>
      </c>
      <c r="Q141" s="96">
        <f t="shared" si="115"/>
        <v>1.3563501849568433E-2</v>
      </c>
      <c r="R141" s="96" t="str">
        <f t="shared" si="115"/>
        <v/>
      </c>
      <c r="S141" s="96" t="str">
        <f t="shared" si="115"/>
        <v/>
      </c>
      <c r="T141" s="96" t="str">
        <f t="shared" si="115"/>
        <v/>
      </c>
      <c r="U141" s="97" t="str">
        <f t="shared" si="115"/>
        <v/>
      </c>
      <c r="V141" s="98"/>
      <c r="W141" s="26"/>
      <c r="X141" s="89"/>
      <c r="Y141" s="21" t="s">
        <v>29</v>
      </c>
      <c r="Z141" s="82" t="s">
        <v>39</v>
      </c>
      <c r="AA141" s="99">
        <f t="shared" ref="AA141:AG141" si="117">IFERROR((O141-O140)/SQRT(O140*(1-O140)/$N139),"")</f>
        <v>0.1035477467135861</v>
      </c>
      <c r="AB141" s="100">
        <f t="shared" si="117"/>
        <v>0.1035477467135861</v>
      </c>
      <c r="AC141" s="100">
        <f t="shared" si="117"/>
        <v>-0.79632766422559487</v>
      </c>
      <c r="AD141" s="100" t="str">
        <f t="shared" si="117"/>
        <v/>
      </c>
      <c r="AE141" s="100" t="str">
        <f t="shared" si="117"/>
        <v/>
      </c>
      <c r="AF141" s="100" t="str">
        <f t="shared" si="117"/>
        <v/>
      </c>
      <c r="AG141" s="101" t="str">
        <f t="shared" si="117"/>
        <v/>
      </c>
    </row>
    <row r="142" spans="1:33" s="259" customFormat="1" ht="15.6" hidden="1" x14ac:dyDescent="0.55000000000000004">
      <c r="A142" s="287"/>
      <c r="B142" s="254" t="s">
        <v>22</v>
      </c>
      <c r="C142" s="255"/>
      <c r="D142" s="256">
        <f>IF(SUM(D131:D132)&lt;=0,"",MAX($C142:C142)+1)</f>
        <v>1</v>
      </c>
      <c r="E142" s="256">
        <f>IF(SUM(E131:E132)&lt;=0,"",MAX($C142:D142)+1)</f>
        <v>2</v>
      </c>
      <c r="F142" s="256">
        <f>IF(SUM(F131:F132)&lt;=0,"",MAX($C142:E142)+1)</f>
        <v>3</v>
      </c>
      <c r="G142" s="256" t="str">
        <f>IF(SUM(G131:G132)&lt;=0,"",MAX($C142:F142)+1)</f>
        <v/>
      </c>
      <c r="H142" s="256" t="str">
        <f>IF(SUM(H131:H132)&lt;=0,"",MAX($C142:G142)+1)</f>
        <v/>
      </c>
      <c r="I142" s="256" t="str">
        <f>IF(SUM(I131:I132)&lt;=0,"",MAX($C142:H142)+1)</f>
        <v/>
      </c>
      <c r="J142" s="257" t="str">
        <f>IF(SUM(J131:J132)&lt;=0,"",MAX($C142:I142)+1)</f>
        <v/>
      </c>
      <c r="M142" s="258"/>
      <c r="N142" s="260">
        <f>C97</f>
        <v>0</v>
      </c>
      <c r="O142" s="261">
        <f>IF(MIN($D142:$J142)&lt;=0,"",MIN($D142:$J142))</f>
        <v>1</v>
      </c>
      <c r="P142" s="262">
        <f t="shared" ref="P142:U142" si="118">IFERROR(IF(O142=MAX($D142:$J142),"",O142+1),"")</f>
        <v>2</v>
      </c>
      <c r="Q142" s="262">
        <f t="shared" si="118"/>
        <v>3</v>
      </c>
      <c r="R142" s="262" t="str">
        <f t="shared" si="118"/>
        <v/>
      </c>
      <c r="S142" s="262" t="str">
        <f t="shared" si="118"/>
        <v/>
      </c>
      <c r="T142" s="262" t="str">
        <f t="shared" si="118"/>
        <v/>
      </c>
      <c r="U142" s="263" t="str">
        <f t="shared" si="118"/>
        <v/>
      </c>
      <c r="V142" s="264"/>
      <c r="W142" s="264"/>
      <c r="X142" s="264"/>
      <c r="Y142" s="102">
        <f>IFERROR(CHOOSE(MAX(O142:U142),"need more data",_xlfn.CHISQ.TEST(O138:P139, AA139:AB140),_xlfn.CHISQ.TEST(O138:Q139, AA139:AC140),_xlfn.CHISQ.TEST(O138:R139, AA139:AD140),_xlfn.CHISQ.TEST(O138:S139, AA139:AE140),_xlfn.CHISQ.TEST(O138:T139, AA139:AF140),_xlfn.CHISQ.TEST(O138:U139, AA139:AG140)),"")</f>
        <v>0.8123941077287774</v>
      </c>
      <c r="Z142" s="103" t="s">
        <v>40</v>
      </c>
      <c r="AA142" s="91">
        <f t="shared" ref="AA142:AG142" si="119">IF(ISNUMBER(AA141),2*NORMSDIST(-ABS(AA141)),"")</f>
        <v>0.91752825672682037</v>
      </c>
      <c r="AB142" s="92">
        <f t="shared" si="119"/>
        <v>0.91752825672682037</v>
      </c>
      <c r="AC142" s="92">
        <f t="shared" si="119"/>
        <v>0.42584161017817446</v>
      </c>
      <c r="AD142" s="92" t="str">
        <f t="shared" si="119"/>
        <v/>
      </c>
      <c r="AE142" s="92" t="str">
        <f t="shared" si="119"/>
        <v/>
      </c>
      <c r="AF142" s="92" t="str">
        <f t="shared" si="119"/>
        <v/>
      </c>
      <c r="AG142" s="93" t="str">
        <f t="shared" si="119"/>
        <v/>
      </c>
    </row>
    <row r="143" spans="1:33" hidden="1" x14ac:dyDescent="0.55000000000000004">
      <c r="B143" s="437"/>
      <c r="C143" s="438"/>
      <c r="D143" s="438"/>
      <c r="E143" s="438"/>
      <c r="F143" s="438"/>
      <c r="G143" s="438"/>
      <c r="H143" s="438"/>
      <c r="I143" s="438"/>
      <c r="J143" s="439"/>
      <c r="M143" s="138"/>
      <c r="N143" s="139"/>
      <c r="Y143" s="297"/>
      <c r="Z143" s="298"/>
      <c r="AA143" s="126"/>
      <c r="AB143" s="126"/>
      <c r="AC143" s="126"/>
      <c r="AD143" s="126"/>
      <c r="AE143" s="126"/>
      <c r="AF143" s="126"/>
      <c r="AG143" s="126"/>
    </row>
    <row r="144" spans="1:33" s="237" customFormat="1" ht="14.7" thickBot="1" x14ac:dyDescent="0.6">
      <c r="B144" s="238"/>
      <c r="C144" s="238"/>
      <c r="D144" s="238"/>
      <c r="E144" s="238"/>
      <c r="F144" s="238"/>
      <c r="G144" s="238"/>
      <c r="H144" s="238"/>
      <c r="I144" s="238"/>
      <c r="J144" s="238"/>
      <c r="M144" s="236"/>
      <c r="N144" s="234"/>
      <c r="O144" s="25"/>
      <c r="P144" s="25"/>
      <c r="Q144" s="25"/>
      <c r="R144" s="25"/>
      <c r="S144" s="25"/>
      <c r="T144" s="25"/>
      <c r="U144" s="25"/>
      <c r="V144" s="25"/>
      <c r="X144" s="25"/>
      <c r="Y144" s="139"/>
      <c r="AA144" s="208"/>
      <c r="AB144" s="208"/>
      <c r="AC144" s="208"/>
      <c r="AD144" s="208"/>
      <c r="AE144" s="208"/>
      <c r="AF144" s="208"/>
      <c r="AG144" s="208"/>
    </row>
    <row r="145" spans="1:33" ht="16" customHeight="1" thickBot="1" x14ac:dyDescent="0.6">
      <c r="A145" s="455" t="s">
        <v>23</v>
      </c>
      <c r="B145" s="239" t="s">
        <v>83</v>
      </c>
      <c r="C145" s="240"/>
      <c r="D145" s="240"/>
      <c r="E145" s="240"/>
      <c r="F145" s="240"/>
      <c r="G145" s="240"/>
      <c r="H145" s="240"/>
      <c r="I145" s="240"/>
      <c r="J145" s="241"/>
      <c r="K145" s="241"/>
      <c r="L145" s="241"/>
    </row>
    <row r="146" spans="1:33" ht="41.1" customHeight="1" thickBot="1" x14ac:dyDescent="0.6">
      <c r="A146" s="456"/>
      <c r="B146" s="317" t="s">
        <v>23</v>
      </c>
      <c r="C146" s="222" t="s">
        <v>6</v>
      </c>
      <c r="D146" s="268" t="s">
        <v>25</v>
      </c>
      <c r="E146" s="269" t="s">
        <v>26</v>
      </c>
      <c r="F146" s="285" t="s">
        <v>27</v>
      </c>
      <c r="L146" s="463" t="str">
        <f>IF(C147&lt;&gt;VALUE($F$1),"Total families enrolled must be "&amp;$F$1&amp;"."&amp;CHAR(10),"")&amp;IF(C148&lt;&gt;VALUE($H$1),"Total families surveyed must be "&amp;$H$1&amp;"."&amp;CHAR(10),"")&amp;IF(C149&lt;&gt;VALUE($J$1),"Total families responded must be "&amp;$J$1&amp;".","")&amp;IF(OR(C147&lt;&gt;VALUE($F$1),C148&lt;&gt;VALUE($H$1),C149&lt;&gt;VALUE($J$1)),"",IF(OR(MAX(O166:U166)&lt;=0,MAX(O166:U166)=COUNTA(D154:J154)),"","! Note: Results include data from only "&amp;IF(MAX(O166:U166)=1,"this 1 category: ", "these "&amp;MAX(O166:U166)&amp;" categories: "))&amp;IF(OR(MAX(O166:U166)&lt;=0,MAX(O166:U166)=COUNTA(D154:J154)),"",SUBSTITUTE(O154&amp;"; "&amp;IF(P154="","",P154&amp;"; "&amp;IF(Q154="","",Q154&amp;"; "&amp;IF(R154="","",R154&amp;"; "&amp;IF(S154="","",S154&amp;"; "&amp;IF(T154="","",T154&amp;"; "&amp;IF(U154="","",U154&amp;"; ")))))),"; ","",MAX(O166:U166))&amp;"."))</f>
        <v/>
      </c>
    </row>
    <row r="147" spans="1:33" s="245" customFormat="1" ht="15.6" x14ac:dyDescent="0.55000000000000004">
      <c r="A147" s="456"/>
      <c r="B147" s="209" t="s">
        <v>75</v>
      </c>
      <c r="C147" s="243">
        <f>SUM(D147:J147)</f>
        <v>72287</v>
      </c>
      <c r="D147" s="210">
        <v>36100</v>
      </c>
      <c r="E147" s="211">
        <v>36100</v>
      </c>
      <c r="F147" s="282">
        <v>87</v>
      </c>
      <c r="G147" s="138"/>
      <c r="H147" s="138"/>
      <c r="I147" s="138"/>
      <c r="J147" s="138"/>
      <c r="L147" s="464"/>
      <c r="M147" s="244"/>
      <c r="O147" s="213"/>
      <c r="P147" s="213"/>
      <c r="Q147" s="213"/>
      <c r="R147" s="213"/>
      <c r="S147" s="213"/>
      <c r="T147" s="213"/>
      <c r="U147" s="213"/>
      <c r="V147" s="213"/>
      <c r="W147" s="213"/>
      <c r="X147" s="213"/>
      <c r="Y147" s="246"/>
      <c r="AA147" s="247"/>
      <c r="AB147" s="247"/>
      <c r="AC147" s="247"/>
      <c r="AD147" s="247"/>
      <c r="AE147" s="247"/>
      <c r="AF147" s="247"/>
      <c r="AG147" s="247"/>
    </row>
    <row r="148" spans="1:33" s="245" customFormat="1" ht="15.6" x14ac:dyDescent="0.55000000000000004">
      <c r="A148" s="456"/>
      <c r="B148" s="279" t="s">
        <v>78</v>
      </c>
      <c r="C148" s="248">
        <f t="shared" ref="C148:C149" si="120">SUM(D148:J148)</f>
        <v>1221</v>
      </c>
      <c r="D148" s="214">
        <v>600</v>
      </c>
      <c r="E148" s="215">
        <v>600</v>
      </c>
      <c r="F148" s="283">
        <v>21</v>
      </c>
      <c r="G148" s="138"/>
      <c r="H148" s="138"/>
      <c r="I148" s="138"/>
      <c r="J148" s="138"/>
      <c r="L148" s="464"/>
      <c r="M148" s="244"/>
      <c r="O148" s="213"/>
      <c r="P148" s="213"/>
      <c r="Q148" s="213"/>
      <c r="R148" s="213"/>
      <c r="S148" s="213"/>
      <c r="T148" s="213"/>
      <c r="U148" s="213"/>
      <c r="V148" s="213"/>
      <c r="W148" s="213"/>
      <c r="X148" s="213"/>
      <c r="Y148" s="246"/>
      <c r="AA148" s="247"/>
      <c r="AB148" s="247"/>
      <c r="AC148" s="247"/>
      <c r="AD148" s="247"/>
      <c r="AE148" s="247"/>
      <c r="AF148" s="247"/>
      <c r="AG148" s="247"/>
    </row>
    <row r="149" spans="1:33" s="245" customFormat="1" ht="15.9" thickBot="1" x14ac:dyDescent="0.6">
      <c r="A149" s="456"/>
      <c r="B149" s="217" t="s">
        <v>7</v>
      </c>
      <c r="C149" s="249">
        <f t="shared" si="120"/>
        <v>811</v>
      </c>
      <c r="D149" s="218">
        <v>400</v>
      </c>
      <c r="E149" s="219">
        <v>400</v>
      </c>
      <c r="F149" s="284">
        <v>11</v>
      </c>
      <c r="G149" s="138"/>
      <c r="H149" s="138"/>
      <c r="I149" s="138"/>
      <c r="J149" s="138"/>
      <c r="L149" s="465"/>
      <c r="M149" s="244"/>
      <c r="O149" s="213"/>
      <c r="P149" s="213"/>
      <c r="Q149" s="213"/>
      <c r="R149" s="213"/>
      <c r="S149" s="213"/>
      <c r="T149" s="213"/>
      <c r="U149" s="213"/>
      <c r="V149" s="213"/>
      <c r="W149" s="213"/>
      <c r="X149" s="213"/>
      <c r="Y149" s="246"/>
      <c r="AA149" s="247"/>
      <c r="AB149" s="247"/>
      <c r="AC149" s="247"/>
      <c r="AD149" s="247"/>
      <c r="AE149" s="247"/>
      <c r="AF149" s="247"/>
      <c r="AG149" s="247"/>
    </row>
    <row r="150" spans="1:33" x14ac:dyDescent="0.55000000000000004">
      <c r="A150" s="456"/>
    </row>
    <row r="151" spans="1:33" ht="14.7" thickBot="1" x14ac:dyDescent="0.6">
      <c r="A151" s="456"/>
    </row>
    <row r="152" spans="1:33" ht="15.9" thickBot="1" x14ac:dyDescent="0.6">
      <c r="A152" s="456"/>
      <c r="B152" s="239" t="s">
        <v>84</v>
      </c>
      <c r="C152" s="240"/>
      <c r="D152" s="240"/>
      <c r="E152" s="240"/>
      <c r="F152" s="240"/>
      <c r="G152" s="240"/>
      <c r="H152" s="240"/>
      <c r="I152" s="240"/>
      <c r="J152" s="241"/>
      <c r="K152" s="241"/>
      <c r="L152" s="241"/>
    </row>
    <row r="153" spans="1:33" ht="20.7" thickBot="1" x14ac:dyDescent="0.6">
      <c r="A153" s="456"/>
      <c r="B153" s="251" t="s">
        <v>86</v>
      </c>
      <c r="C153" s="252"/>
      <c r="D153" s="252"/>
      <c r="E153" s="252"/>
      <c r="F153" s="252"/>
      <c r="G153" s="252"/>
      <c r="H153" s="252"/>
      <c r="I153" s="252"/>
      <c r="J153" s="253"/>
      <c r="K153" s="266"/>
      <c r="L153" s="460" t="str">
        <f>IF(C158="Yes","*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IF(W154=0,"",CHAR(10)&amp;CHAR(10)&amp;"* There "&amp;IF(W154=1,"is ","are ")&amp;W154&amp;" cell"&amp;IF(W154=1,"","s")&amp;" contributing to expected value which "&amp;IF(W154=1,"is","are")&amp;" too small to include calculations. In this table, cell"&amp;IF(W154=1,": ","s: ")&amp;SUBSTITUTE(W156,"; ","",W154)&amp;".")</f>
        <v xml:space="preserve">
* There is 1 cell contributing to expected value which is too small to include calculations. In this table, cell: F156.</v>
      </c>
    </row>
    <row r="154" spans="1:33" s="137" customFormat="1" ht="30.6" customHeight="1" thickBot="1" x14ac:dyDescent="0.6">
      <c r="A154" s="456"/>
      <c r="B154" s="316" t="s">
        <v>23</v>
      </c>
      <c r="C154" s="267" t="s">
        <v>6</v>
      </c>
      <c r="D154" s="268" t="s">
        <v>25</v>
      </c>
      <c r="E154" s="269" t="s">
        <v>26</v>
      </c>
      <c r="F154" s="285" t="s">
        <v>27</v>
      </c>
      <c r="G154" s="138"/>
      <c r="H154" s="138"/>
      <c r="I154" s="138"/>
      <c r="J154" s="138"/>
      <c r="K154" s="138"/>
      <c r="L154" s="461"/>
      <c r="M154" s="136"/>
      <c r="N154" s="66" t="s">
        <v>6</v>
      </c>
      <c r="O154" s="13" t="str">
        <f t="shared" ref="O154:U154" si="121">IF(O166="","",INDEX($D154:$J154,1,MATCH(O166,$D166:$J166,0)))</f>
        <v>6-12 months</v>
      </c>
      <c r="P154" s="14" t="str">
        <f t="shared" si="121"/>
        <v>13-24 months</v>
      </c>
      <c r="Q154" s="14" t="str">
        <f t="shared" si="121"/>
        <v>25-35 months</v>
      </c>
      <c r="R154" s="14" t="str">
        <f t="shared" si="121"/>
        <v/>
      </c>
      <c r="S154" s="14" t="str">
        <f t="shared" si="121"/>
        <v/>
      </c>
      <c r="T154" s="14" t="str">
        <f t="shared" si="121"/>
        <v/>
      </c>
      <c r="U154" s="15" t="str">
        <f t="shared" si="121"/>
        <v/>
      </c>
      <c r="V154" s="12"/>
      <c r="W154" s="27">
        <f>(COUNTIFS(AA156:AG156,"&lt;"&amp;5)-COUNTIFS(AA156:AG156,"&lt;"&amp;5,AA154:AG154,""))+(COUNTIFS(AA157:AG157,"&lt;"&amp;5)-COUNTIFS(AA157:AG157,"&lt;"&amp;5,AA154:AG154,""))</f>
        <v>1</v>
      </c>
      <c r="X154" s="12"/>
      <c r="Y154" s="19" t="str">
        <f>B166</f>
        <v>TIME IN EARLY INTERVENTION</v>
      </c>
      <c r="Z154" s="67" t="s">
        <v>6</v>
      </c>
      <c r="AA154" s="22" t="str">
        <f>O154</f>
        <v>6-12 months</v>
      </c>
      <c r="AB154" s="23" t="str">
        <f t="shared" ref="AB154:AG154" si="122">P154</f>
        <v>13-24 months</v>
      </c>
      <c r="AC154" s="23" t="str">
        <f t="shared" si="122"/>
        <v>25-35 months</v>
      </c>
      <c r="AD154" s="23" t="str">
        <f t="shared" si="122"/>
        <v/>
      </c>
      <c r="AE154" s="23" t="str">
        <f t="shared" si="122"/>
        <v/>
      </c>
      <c r="AF154" s="23" t="str">
        <f t="shared" si="122"/>
        <v/>
      </c>
      <c r="AG154" s="20" t="str">
        <f t="shared" si="122"/>
        <v/>
      </c>
    </row>
    <row r="155" spans="1:33" ht="30.6" customHeight="1" x14ac:dyDescent="0.55000000000000004">
      <c r="A155" s="456"/>
      <c r="B155" s="104" t="s">
        <v>75</v>
      </c>
      <c r="C155" s="68">
        <f>SUM(D155:J155)</f>
        <v>72287</v>
      </c>
      <c r="D155" s="202">
        <f>IF(OR(D147="",D147&lt;0),"",D147)</f>
        <v>36100</v>
      </c>
      <c r="E155" s="203">
        <f>IF(OR(E147="",E147&lt;0),"",E147)</f>
        <v>36100</v>
      </c>
      <c r="F155" s="204">
        <f>IF(OR(F147="",F147&lt;0),"",F147)</f>
        <v>87</v>
      </c>
      <c r="L155" s="461"/>
      <c r="N155" s="69">
        <f>SUM(O155:U155)</f>
        <v>72287</v>
      </c>
      <c r="O155" s="70">
        <f t="shared" ref="O155:U155" si="123">IF(O166="","",INDEX($D155:$J155,1,MATCH(O166,$D166:$J166,0)))</f>
        <v>36100</v>
      </c>
      <c r="P155" s="71">
        <f t="shared" si="123"/>
        <v>36100</v>
      </c>
      <c r="Q155" s="71">
        <f t="shared" si="123"/>
        <v>87</v>
      </c>
      <c r="R155" s="71" t="str">
        <f t="shared" si="123"/>
        <v/>
      </c>
      <c r="S155" s="71" t="str">
        <f t="shared" si="123"/>
        <v/>
      </c>
      <c r="T155" s="71" t="str">
        <f t="shared" si="123"/>
        <v/>
      </c>
      <c r="U155" s="72" t="str">
        <f t="shared" si="123"/>
        <v/>
      </c>
      <c r="W155" s="26"/>
      <c r="Y155" s="73" t="s">
        <v>36</v>
      </c>
      <c r="Z155" s="74">
        <f t="shared" ref="Z155:AG155" si="124">SUM(N155:N156)</f>
        <v>73098</v>
      </c>
      <c r="AA155" s="75">
        <f t="shared" si="124"/>
        <v>36500</v>
      </c>
      <c r="AB155" s="76">
        <f t="shared" si="124"/>
        <v>36500</v>
      </c>
      <c r="AC155" s="76">
        <f t="shared" si="124"/>
        <v>98</v>
      </c>
      <c r="AD155" s="76">
        <f t="shared" si="124"/>
        <v>0</v>
      </c>
      <c r="AE155" s="76">
        <f t="shared" si="124"/>
        <v>0</v>
      </c>
      <c r="AF155" s="76">
        <f t="shared" si="124"/>
        <v>0</v>
      </c>
      <c r="AG155" s="77">
        <f t="shared" si="124"/>
        <v>0</v>
      </c>
    </row>
    <row r="156" spans="1:33" ht="30.6" customHeight="1" x14ac:dyDescent="0.55000000000000004">
      <c r="A156" s="456"/>
      <c r="B156" s="105" t="s">
        <v>7</v>
      </c>
      <c r="C156" s="57">
        <f>SUM(D156:J156)</f>
        <v>811</v>
      </c>
      <c r="D156" s="205">
        <f>IF(OR(D149="",D149&lt;0),"",D149)</f>
        <v>400</v>
      </c>
      <c r="E156" s="206">
        <f>IF(OR(E149="",E149&lt;0),"",E149)</f>
        <v>400</v>
      </c>
      <c r="F156" s="207">
        <f>IF(OR(F149="",F149&lt;0),"",F149)</f>
        <v>11</v>
      </c>
      <c r="L156" s="461"/>
      <c r="N156" s="78">
        <f>SUM(O156:U156)</f>
        <v>811</v>
      </c>
      <c r="O156" s="79">
        <f t="shared" ref="O156:U156" si="125">IF(O166="","",INDEX($D156:$J156,1,MATCH(O166,$D166:$J166,0)))</f>
        <v>400</v>
      </c>
      <c r="P156" s="80">
        <f t="shared" si="125"/>
        <v>400</v>
      </c>
      <c r="Q156" s="80">
        <f t="shared" si="125"/>
        <v>11</v>
      </c>
      <c r="R156" s="80" t="str">
        <f t="shared" si="125"/>
        <v/>
      </c>
      <c r="S156" s="80" t="str">
        <f t="shared" si="125"/>
        <v/>
      </c>
      <c r="T156" s="80" t="str">
        <f t="shared" si="125"/>
        <v/>
      </c>
      <c r="U156" s="81" t="str">
        <f t="shared" si="125"/>
        <v/>
      </c>
      <c r="W156" s="458" t="str">
        <f>IF(AND(AA156&lt;5,AA154&lt;&gt;""),SUBSTITUTE(ADDRESS(ROWS($1:155),MATCH(AA154,$A154:$J154,0)),"$","")&amp;"; ","")&amp;
IF(AND(AB156&lt;5,AB154&lt;&gt;""),SUBSTITUTE(ADDRESS(ROWS($1:155),MATCH(AB154,$A154:$J154,0)),"$","")&amp;"; ","")&amp;
IF(AND(AC156&lt;5,AC154&lt;&gt;""),SUBSTITUTE(ADDRESS(ROWS($1:155),MATCH(AC154,$A154:$J154,0)),"$","")&amp;"; ","")&amp;
IF(AND(AD156&lt;5,AD154&lt;&gt;""),SUBSTITUTE(ADDRESS(ROWS($1:155),MATCH(AD154,$A154:$J154,0)),"$","")&amp;"; ","")&amp;
IF(AND(AE156&lt;5,AE154&lt;&gt;""),SUBSTITUTE(ADDRESS(ROWS($1:155),MATCH(AE154,$A154:$J154,0)),"$","")&amp;"; ","")&amp;
IF(AND(AF156&lt;5,AF154&lt;&gt;""),SUBSTITUTE(ADDRESS(ROWS($1:155),MATCH(AF154,$A154:$J154,0)),"$","")&amp;"; ","")&amp;
IF(AND(AG156&lt;5,AG154&lt;&gt;""),SUBSTITUTE(ADDRESS(ROWS($1:155),MATCH(AG154,$A154:$J154,0)),"$","")&amp;"; ","")&amp;
IF(AND(AA157&lt;5,AA154&lt;&gt;""),SUBSTITUTE(ADDRESS(ROWS($1:156),MATCH(AA154,$A154:$J154,0)),"$","")&amp;"; ","")&amp;
IF(AND(AB157&lt;5,AB154&lt;&gt;""),SUBSTITUTE(ADDRESS(ROWS($1:156),MATCH(AB154,$A154:$J154,0)),"$","")&amp;"; ","")&amp;
IF(AND(AC157&lt;5,AC154&lt;&gt;""),SUBSTITUTE(ADDRESS(ROWS($1:156),MATCH(AC154,$A154:$J154,0)),"$","")&amp;"; ","")&amp;
IF(AND(AD157&lt;5,AD154&lt;&gt;""),SUBSTITUTE(ADDRESS(ROWS($1:156),MATCH(AD154,$A154:$J154,0)),"$","")&amp;"; ","")&amp;
IF(AND(AE157&lt;5,AE154&lt;&gt;""),SUBSTITUTE(ADDRESS(ROWS($1:156),MATCH(AE154,$A154:$J154,0)),"$","")&amp;"; ","")&amp;
IF(AND(AF157&lt;5,AF154&lt;&gt;""),SUBSTITUTE(ADDRESS(ROWS($1:156),MATCH(AF154,$A154:$J154,0)),"$","")&amp;"; ","")&amp;
IF(AND(AG157&lt;5,AG154&lt;&gt;""),SUBSTITUTE(ADDRESS(ROWS($1:156),MATCH(AG154,$A154:$J154,0)),"$","")&amp;"; ","")</f>
        <v xml:space="preserve">F156; </v>
      </c>
      <c r="Z156" s="82" t="s">
        <v>37</v>
      </c>
      <c r="AA156" s="83">
        <f t="shared" ref="AA156:AG156" si="126">IFERROR(AA155*$N155/$Z155,"")</f>
        <v>36095.043640044874</v>
      </c>
      <c r="AB156" s="84">
        <f t="shared" si="126"/>
        <v>36095.043640044874</v>
      </c>
      <c r="AC156" s="84">
        <f t="shared" si="126"/>
        <v>96.912719910257465</v>
      </c>
      <c r="AD156" s="84">
        <f t="shared" si="126"/>
        <v>0</v>
      </c>
      <c r="AE156" s="84">
        <f t="shared" si="126"/>
        <v>0</v>
      </c>
      <c r="AF156" s="84">
        <f t="shared" si="126"/>
        <v>0</v>
      </c>
      <c r="AG156" s="85">
        <f t="shared" si="126"/>
        <v>0</v>
      </c>
    </row>
    <row r="157" spans="1:33" ht="30.6" customHeight="1" thickBot="1" x14ac:dyDescent="0.6">
      <c r="A157" s="456"/>
      <c r="B157" s="106" t="s">
        <v>76</v>
      </c>
      <c r="C157" s="58">
        <f>IF(OR(C155="",C155&lt;=0),"-",C156/C155)</f>
        <v>1.1219168038513149E-2</v>
      </c>
      <c r="D157" s="108">
        <f t="shared" ref="D157:F157" si="127">IF(OR(D155="",D155&lt;=0),"-",D156/D155)</f>
        <v>1.1080332409972299E-2</v>
      </c>
      <c r="E157" s="109">
        <f t="shared" si="127"/>
        <v>1.1080332409972299E-2</v>
      </c>
      <c r="F157" s="150">
        <f t="shared" si="127"/>
        <v>0.12643678160919541</v>
      </c>
      <c r="L157" s="461"/>
      <c r="N157" s="43" t="s">
        <v>43</v>
      </c>
      <c r="O157" s="86">
        <f t="shared" ref="O157:U158" si="128">IFERROR(O155/$N155,"")</f>
        <v>0.49939823204725609</v>
      </c>
      <c r="P157" s="87">
        <f t="shared" si="128"/>
        <v>0.49939823204725609</v>
      </c>
      <c r="Q157" s="87">
        <f t="shared" si="128"/>
        <v>1.203535905487847E-3</v>
      </c>
      <c r="R157" s="87" t="str">
        <f t="shared" si="128"/>
        <v/>
      </c>
      <c r="S157" s="87" t="str">
        <f t="shared" si="128"/>
        <v/>
      </c>
      <c r="T157" s="87" t="str">
        <f t="shared" si="128"/>
        <v/>
      </c>
      <c r="U157" s="88" t="str">
        <f t="shared" si="128"/>
        <v/>
      </c>
      <c r="V157" s="89"/>
      <c r="W157" s="459"/>
      <c r="X157" s="89"/>
      <c r="Y157" s="139" t="str">
        <f>IFERROR(CHOOSE(MAX(O166:U166),"need more data","CHISQ.TEST(L21:M22, X22:Y23)","CHISQ.TEST(L21:N22, X22:Z23)","CHISQ.TEST(L21:O22, X22:AA23)","CHISQ.TEST(L21:P22, X22:AB23)","CHISQ.TEST(L21:Q22, X22:AC23)","CHISQ.TEST(L21:R22, X22:AD23)"),"")</f>
        <v>CHISQ.TEST(L21:N22, X22:Z23)</v>
      </c>
      <c r="Z157" s="90" t="s">
        <v>38</v>
      </c>
      <c r="AA157" s="91">
        <f t="shared" ref="AA157:AG157" si="129">IFERROR(AA155*$N156/$Z155,"")</f>
        <v>404.95635995512873</v>
      </c>
      <c r="AB157" s="92">
        <f t="shared" si="129"/>
        <v>404.95635995512873</v>
      </c>
      <c r="AC157" s="92">
        <f t="shared" si="129"/>
        <v>1.0872800897425374</v>
      </c>
      <c r="AD157" s="92">
        <f t="shared" si="129"/>
        <v>0</v>
      </c>
      <c r="AE157" s="92">
        <f t="shared" si="129"/>
        <v>0</v>
      </c>
      <c r="AF157" s="92">
        <f t="shared" si="129"/>
        <v>0</v>
      </c>
      <c r="AG157" s="93">
        <f t="shared" si="129"/>
        <v>0</v>
      </c>
    </row>
    <row r="158" spans="1:33" ht="30.6" customHeight="1" thickBot="1" x14ac:dyDescent="0.6">
      <c r="A158" s="456"/>
      <c r="B158" s="274" t="s">
        <v>77</v>
      </c>
      <c r="C158" s="275" t="str">
        <f>IF(Y159="need more data","Need more data",IF(Y159="","",IF(Y159&lt;=$Z$1, "No", "Yes")))</f>
        <v>No</v>
      </c>
      <c r="D158" s="276" t="str">
        <f>IFERROR(IF(MIN(_xlfn.MINIFS($AA156:$AG156,$AA154:$AG154,D154),_xlfn.MINIFS($AA157:$AG157,$AA154:$AG154,D154))&lt;5,"-",IF(INDEX($AA159:$AG159,1,MATCH(D154,$AA154:$AG154,0))&lt;=$Z$1, "No", "Yes")),"")</f>
        <v>Yes</v>
      </c>
      <c r="E158" s="277" t="str">
        <f>IFERROR(IF(MIN(_xlfn.MINIFS($AA156:$AG156,$AA154:$AG154,E154),_xlfn.MINIFS($AA157:$AG157,$AA154:$AG154,E154))&lt;5,"-",IF(INDEX($AA159:$AG159,1,MATCH(E154,$AA154:$AG154,0))&lt;=$Z$1, "No", "Yes")),"")</f>
        <v>Yes</v>
      </c>
      <c r="F158" s="281" t="str">
        <f>IFERROR(IF(MIN(_xlfn.MINIFS($AA156:$AG156,$AA154:$AG154,F154),_xlfn.MINIFS($AA157:$AG157,$AA154:$AG154,F154))&lt;5,"-",IF(INDEX($AA159:$AG159,1,MATCH(F154,$AA154:$AG154,0))&lt;=$Z$1, "No", "Yes")),"")</f>
        <v>-</v>
      </c>
      <c r="L158" s="462"/>
      <c r="N158" s="44" t="s">
        <v>44</v>
      </c>
      <c r="O158" s="95">
        <f t="shared" si="128"/>
        <v>0.49321824907521578</v>
      </c>
      <c r="P158" s="96">
        <f t="shared" si="128"/>
        <v>0.49321824907521578</v>
      </c>
      <c r="Q158" s="96">
        <f t="shared" si="128"/>
        <v>1.3563501849568433E-2</v>
      </c>
      <c r="R158" s="96" t="str">
        <f t="shared" si="128"/>
        <v/>
      </c>
      <c r="S158" s="96" t="str">
        <f t="shared" si="128"/>
        <v/>
      </c>
      <c r="T158" s="96" t="str">
        <f t="shared" si="128"/>
        <v/>
      </c>
      <c r="U158" s="97" t="str">
        <f t="shared" si="128"/>
        <v/>
      </c>
      <c r="V158" s="98"/>
      <c r="W158" s="26"/>
      <c r="X158" s="89"/>
      <c r="Y158" s="21" t="s">
        <v>29</v>
      </c>
      <c r="Z158" s="82" t="s">
        <v>39</v>
      </c>
      <c r="AA158" s="99">
        <f t="shared" ref="AA158:AG158" si="130">IFERROR((O158-O157)/SQRT(O157*(1-O157)/$N156),"")</f>
        <v>-0.35198812808568869</v>
      </c>
      <c r="AB158" s="100">
        <f t="shared" si="130"/>
        <v>-0.35198812808568869</v>
      </c>
      <c r="AC158" s="100">
        <f t="shared" si="130"/>
        <v>10.15218860769494</v>
      </c>
      <c r="AD158" s="100" t="str">
        <f t="shared" si="130"/>
        <v/>
      </c>
      <c r="AE158" s="100" t="str">
        <f t="shared" si="130"/>
        <v/>
      </c>
      <c r="AF158" s="100" t="str">
        <f t="shared" si="130"/>
        <v/>
      </c>
      <c r="AG158" s="101" t="str">
        <f t="shared" si="130"/>
        <v/>
      </c>
    </row>
    <row r="159" spans="1:33" ht="28" customHeight="1" thickBot="1" x14ac:dyDescent="0.6">
      <c r="A159" s="456"/>
      <c r="B159" s="438"/>
      <c r="C159" s="438"/>
      <c r="D159" s="438"/>
      <c r="E159" s="438"/>
      <c r="F159" s="438"/>
      <c r="G159" s="438"/>
      <c r="H159" s="438"/>
      <c r="I159" s="438"/>
      <c r="J159" s="438"/>
      <c r="K159" s="137" t="s">
        <v>81</v>
      </c>
      <c r="L159" s="137"/>
      <c r="M159" s="200"/>
      <c r="N159" s="139"/>
      <c r="Y159" s="102">
        <f>IFERROR(CHOOSE(MAX(O166:U166),"need more data",_xlfn.CHISQ.TEST(O155:P156, AA156:AB157),_xlfn.CHISQ.TEST(O155:Q156, AA156:AC157),_xlfn.CHISQ.TEST(O155:R156, AA156:AD157),_xlfn.CHISQ.TEST(O155:S156, AA156:AE157),_xlfn.CHISQ.TEST(O155:T156, AA156:AF157),_xlfn.CHISQ.TEST(O155:U156, AA156:AG157)),"")</f>
        <v>1.3449028997169434E-20</v>
      </c>
      <c r="Z159" s="103" t="s">
        <v>40</v>
      </c>
      <c r="AA159" s="91">
        <f>IF(ISNUMBER(AA158),2*NORMSDIST(-ABS(AA158)),"")</f>
        <v>0.72484716588385623</v>
      </c>
      <c r="AB159" s="92">
        <f t="shared" ref="AB159:AG159" si="131">IF(ISNUMBER(AB158),2*NORMSDIST(-ABS(AB158)),"")</f>
        <v>0.72484716588385623</v>
      </c>
      <c r="AC159" s="92">
        <f t="shared" si="131"/>
        <v>3.240142050468933E-24</v>
      </c>
      <c r="AD159" s="92" t="str">
        <f t="shared" si="131"/>
        <v/>
      </c>
      <c r="AE159" s="92" t="str">
        <f t="shared" si="131"/>
        <v/>
      </c>
      <c r="AF159" s="92" t="str">
        <f t="shared" si="131"/>
        <v/>
      </c>
      <c r="AG159" s="93" t="str">
        <f t="shared" si="131"/>
        <v/>
      </c>
    </row>
    <row r="160" spans="1:33" ht="20.7" thickBot="1" x14ac:dyDescent="0.6">
      <c r="A160" s="456"/>
      <c r="B160" s="251" t="s">
        <v>89</v>
      </c>
      <c r="C160" s="252"/>
      <c r="D160" s="252"/>
      <c r="E160" s="252"/>
      <c r="F160" s="252"/>
      <c r="G160" s="252"/>
      <c r="H160" s="252"/>
      <c r="I160" s="252"/>
      <c r="J160" s="253"/>
      <c r="K160" s="266"/>
      <c r="L160" s="460" t="str">
        <f>IF(C165="Yes","*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IF(W162=0,"",CHAR(10)&amp;CHAR(10)&amp;"* There "&amp;IF(W162=1,"is ","are ")&amp;W162&amp;" cell"&amp;IF(W162=1,"","s")&amp;" contributing to expected value which "&amp;IF(W162=1,"is","are")&amp;" too small to include calculations. In this table, cell"&amp;IF(W162=1,": ","s: ")&amp;SUBSTITUTE(W163,"; ","",W162)&amp;".")</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N160" s="139"/>
      <c r="Y160" s="120"/>
      <c r="Z160" s="121"/>
      <c r="AA160" s="122"/>
      <c r="AB160" s="123"/>
      <c r="AC160" s="123"/>
      <c r="AD160" s="123"/>
      <c r="AE160" s="123"/>
      <c r="AF160" s="123"/>
      <c r="AG160" s="77"/>
    </row>
    <row r="161" spans="1:33" ht="29.1" customHeight="1" thickBot="1" x14ac:dyDescent="0.6">
      <c r="A161" s="456"/>
      <c r="B161" s="316" t="s">
        <v>23</v>
      </c>
      <c r="C161" s="267" t="s">
        <v>6</v>
      </c>
      <c r="D161" s="268" t="s">
        <v>25</v>
      </c>
      <c r="E161" s="269" t="s">
        <v>26</v>
      </c>
      <c r="F161" s="285" t="s">
        <v>27</v>
      </c>
      <c r="L161" s="461"/>
      <c r="N161" s="139"/>
      <c r="Y161" s="120"/>
      <c r="Z161" s="121"/>
      <c r="AA161" s="122"/>
      <c r="AB161" s="123"/>
      <c r="AC161" s="123"/>
      <c r="AD161" s="123"/>
      <c r="AE161" s="123"/>
      <c r="AF161" s="123"/>
      <c r="AG161" s="77"/>
    </row>
    <row r="162" spans="1:33" ht="30.6" customHeight="1" x14ac:dyDescent="0.55000000000000004">
      <c r="A162" s="456"/>
      <c r="B162" s="104" t="s">
        <v>78</v>
      </c>
      <c r="C162" s="68">
        <f>SUM(D162:J162)</f>
        <v>1221</v>
      </c>
      <c r="D162" s="202">
        <f>IF(OR(D148="",D148&lt;0),"",D148)</f>
        <v>600</v>
      </c>
      <c r="E162" s="203">
        <f>IF(OR(E148="",E148&lt;0),"",E148)</f>
        <v>600</v>
      </c>
      <c r="F162" s="204">
        <f>IF(OR(F148="",F148&lt;0),"",F148)</f>
        <v>21</v>
      </c>
      <c r="L162" s="461"/>
      <c r="N162" s="69">
        <f>SUM(O162:U162)</f>
        <v>1221</v>
      </c>
      <c r="O162" s="70">
        <f t="shared" ref="O162:U162" si="132">IF(O166="","",INDEX($D162:$J162,1,MATCH(O166,$D166:$J166,0)))</f>
        <v>600</v>
      </c>
      <c r="P162" s="71">
        <f t="shared" si="132"/>
        <v>600</v>
      </c>
      <c r="Q162" s="71">
        <f t="shared" si="132"/>
        <v>21</v>
      </c>
      <c r="R162" s="71" t="str">
        <f t="shared" si="132"/>
        <v/>
      </c>
      <c r="S162" s="71" t="str">
        <f t="shared" si="132"/>
        <v/>
      </c>
      <c r="T162" s="71" t="str">
        <f t="shared" si="132"/>
        <v/>
      </c>
      <c r="U162" s="72" t="str">
        <f t="shared" si="132"/>
        <v/>
      </c>
      <c r="W162" s="27">
        <f>(COUNTIFS(AA163:AG163,"&lt;"&amp;5)-COUNTIFS(AA163:AG163,"&lt;"&amp;5,AA154:AG154,""))+(COUNTIFS(AA164:AG164,"&lt;"&amp;5)-COUNTIFS(AA164:AG164,"&lt;"&amp;5,AA154:AG154,""))</f>
        <v>0</v>
      </c>
      <c r="Y162" s="73" t="s">
        <v>36</v>
      </c>
      <c r="Z162" s="74">
        <f>SUM(N162:N163)</f>
        <v>2032</v>
      </c>
      <c r="AA162" s="75">
        <f>SUM(O162:O163)</f>
        <v>1000</v>
      </c>
      <c r="AB162" s="76">
        <f>SUM(P162:P163)</f>
        <v>1000</v>
      </c>
      <c r="AC162" s="76">
        <f t="shared" ref="AC162:AG162" si="133">SUM(Q162:Q163)</f>
        <v>32</v>
      </c>
      <c r="AD162" s="76">
        <f t="shared" si="133"/>
        <v>0</v>
      </c>
      <c r="AE162" s="76">
        <f t="shared" si="133"/>
        <v>0</v>
      </c>
      <c r="AF162" s="76">
        <f t="shared" si="133"/>
        <v>0</v>
      </c>
      <c r="AG162" s="77">
        <f t="shared" si="133"/>
        <v>0</v>
      </c>
    </row>
    <row r="163" spans="1:33" ht="30.6" customHeight="1" x14ac:dyDescent="0.55000000000000004">
      <c r="A163" s="456"/>
      <c r="B163" s="105" t="s">
        <v>7</v>
      </c>
      <c r="C163" s="57">
        <f>C156</f>
        <v>811</v>
      </c>
      <c r="D163" s="205">
        <f t="shared" ref="D163:F163" si="134">D156</f>
        <v>400</v>
      </c>
      <c r="E163" s="206">
        <f t="shared" si="134"/>
        <v>400</v>
      </c>
      <c r="F163" s="207">
        <f t="shared" si="134"/>
        <v>11</v>
      </c>
      <c r="L163" s="461"/>
      <c r="N163" s="78">
        <f>SUM(O163:U163)</f>
        <v>811</v>
      </c>
      <c r="O163" s="79">
        <f t="shared" ref="O163:U163" si="135">IF(O166="","",INDEX($D163:$J163,1,MATCH(O166,$D166:$J166,0)))</f>
        <v>400</v>
      </c>
      <c r="P163" s="80">
        <f t="shared" si="135"/>
        <v>400</v>
      </c>
      <c r="Q163" s="80">
        <f t="shared" si="135"/>
        <v>11</v>
      </c>
      <c r="R163" s="80" t="str">
        <f t="shared" si="135"/>
        <v/>
      </c>
      <c r="S163" s="80" t="str">
        <f t="shared" si="135"/>
        <v/>
      </c>
      <c r="T163" s="80" t="str">
        <f t="shared" si="135"/>
        <v/>
      </c>
      <c r="U163" s="81" t="str">
        <f t="shared" si="135"/>
        <v/>
      </c>
      <c r="W163" s="458" t="str">
        <f>IF(AND(AA163&lt;5,AA154&lt;&gt;""),SUBSTITUTE(ADDRESS(ROWS($1:162),MATCH(AA154,$A154:$J154,0)),"$","")&amp;"; ","")&amp;
IF(AND(AB163&lt;5,AB154&lt;&gt;""),SUBSTITUTE(ADDRESS(ROWS($1:162),MATCH(AB154,$A154:$J154,0)),"$","")&amp;"; ","")&amp;
IF(AND(AC163&lt;5,AC154&lt;&gt;""),SUBSTITUTE(ADDRESS(ROWS($1:162),MATCH(AC154,$A154:$J154,0)),"$","")&amp;"; ","")&amp;
IF(AND(AD163&lt;5,AD154&lt;&gt;""),SUBSTITUTE(ADDRESS(ROWS($1:162),MATCH(AD154,$A154:$J154,0)),"$","")&amp;"; ","")&amp;
IF(AND(AE163&lt;5,AE154&lt;&gt;""),SUBSTITUTE(ADDRESS(ROWS($1:162),MATCH(AE154,$A154:$J154,0)),"$","")&amp;"; ","")&amp;
IF(AND(AF163&lt;5,AF154&lt;&gt;""),SUBSTITUTE(ADDRESS(ROWS($1:162),MATCH(AF154,$A154:$J154,0)),"$","")&amp;"; ","")&amp;
IF(AND(AG163&lt;5,AG154&lt;&gt;""),SUBSTITUTE(ADDRESS(ROWS($1:162),MATCH(AG154,$A154:$J154,0)),"$","")&amp;"; ","")&amp;
IF(AND(AA164&lt;5,AA154&lt;&gt;""),SUBSTITUTE(ADDRESS(ROWS($1:163),MATCH(AA154,$A154:$J154,0)),"$","")&amp;"; ","")&amp;
IF(AND(AB164&lt;5,AB154&lt;&gt;""),SUBSTITUTE(ADDRESS(ROWS($1:163),MATCH(AB154,$A154:$J154,0)),"$","")&amp;"; ","")&amp;
IF(AND(AC164&lt;5,AC154&lt;&gt;""),SUBSTITUTE(ADDRESS(ROWS($1:163),MATCH(AC154,$A154:$J154,0)),"$","")&amp;"; ","")&amp;
IF(AND(AD164&lt;5,AD154&lt;&gt;""),SUBSTITUTE(ADDRESS(ROWS($1:163),MATCH(AD154,$A154:$J154,0)),"$","")&amp;"; ","")&amp;
IF(AND(AE164&lt;5,AE154&lt;&gt;""),SUBSTITUTE(ADDRESS(ROWS($1:163),MATCH(AE154,$A154:$J154,0)),"$","")&amp;"; ","")&amp;
IF(AND(AF164&lt;5,AF154&lt;&gt;""),SUBSTITUTE(ADDRESS(ROWS($1:163),MATCH(AF154,$A154:$J154,0)),"$","")&amp;"; ","")&amp;
IF(AND(AG164&lt;5,AG154&lt;&gt;""),SUBSTITUTE(ADDRESS(ROWS($1:163),MATCH(AG154,$A154:$J154,0)),"$","")&amp;"; ","")</f>
        <v/>
      </c>
      <c r="Z163" s="82" t="s">
        <v>37</v>
      </c>
      <c r="AA163" s="83">
        <f t="shared" ref="AA163:AG163" si="136">IFERROR(AA162*$N162/$Z162,"")</f>
        <v>600.88582677165357</v>
      </c>
      <c r="AB163" s="84">
        <f t="shared" si="136"/>
        <v>600.88582677165357</v>
      </c>
      <c r="AC163" s="84">
        <f t="shared" si="136"/>
        <v>19.228346456692915</v>
      </c>
      <c r="AD163" s="84">
        <f t="shared" si="136"/>
        <v>0</v>
      </c>
      <c r="AE163" s="84">
        <f t="shared" si="136"/>
        <v>0</v>
      </c>
      <c r="AF163" s="84">
        <f t="shared" si="136"/>
        <v>0</v>
      </c>
      <c r="AG163" s="85">
        <f t="shared" si="136"/>
        <v>0</v>
      </c>
    </row>
    <row r="164" spans="1:33" ht="30.6" customHeight="1" thickBot="1" x14ac:dyDescent="0.6">
      <c r="A164" s="456"/>
      <c r="B164" s="106" t="s">
        <v>79</v>
      </c>
      <c r="C164" s="58">
        <f>IF(OR(C162="",C162&lt;=0),"-",C163/C162)</f>
        <v>0.66420966420966421</v>
      </c>
      <c r="D164" s="59">
        <f>IF(OR(D162="",D162&lt;=0),"-",D163/D162)</f>
        <v>0.66666666666666663</v>
      </c>
      <c r="E164" s="60">
        <f t="shared" ref="E164:F164" si="137">IF(OR(E162="",E162&lt;=0),"-",E163/E162)</f>
        <v>0.66666666666666663</v>
      </c>
      <c r="F164" s="150">
        <f t="shared" si="137"/>
        <v>0.52380952380952384</v>
      </c>
      <c r="L164" s="461"/>
      <c r="N164" s="43" t="s">
        <v>43</v>
      </c>
      <c r="O164" s="86">
        <f t="shared" ref="O164:U165" si="138">IFERROR(O162/$N162,"")</f>
        <v>0.49140049140049141</v>
      </c>
      <c r="P164" s="87">
        <f t="shared" si="138"/>
        <v>0.49140049140049141</v>
      </c>
      <c r="Q164" s="87">
        <f t="shared" si="138"/>
        <v>1.7199017199017199E-2</v>
      </c>
      <c r="R164" s="87" t="str">
        <f t="shared" si="138"/>
        <v/>
      </c>
      <c r="S164" s="87" t="str">
        <f t="shared" si="138"/>
        <v/>
      </c>
      <c r="T164" s="87" t="str">
        <f t="shared" si="138"/>
        <v/>
      </c>
      <c r="U164" s="88" t="str">
        <f t="shared" si="138"/>
        <v/>
      </c>
      <c r="V164" s="89"/>
      <c r="W164" s="459"/>
      <c r="X164" s="89"/>
      <c r="Y164" s="139" t="str">
        <f>IFERROR(CHOOSE(MAX(#REF!),"need more data","CHISQ.TEST(L21:M22, X22:Y23)","CHISQ.TEST(L21:N22, X22:Z23)","CHISQ.TEST(L21:O22, X22:AA23)","CHISQ.TEST(L21:P22, X22:AB23)","CHISQ.TEST(L21:Q22, X22:AC23)","CHISQ.TEST(L21:R22, X22:AD23)"),"")</f>
        <v/>
      </c>
      <c r="Z164" s="90" t="s">
        <v>38</v>
      </c>
      <c r="AA164" s="91">
        <f t="shared" ref="AA164:AG164" si="139">IFERROR(AA162*$N163/$Z162,"")</f>
        <v>399.11417322834643</v>
      </c>
      <c r="AB164" s="92">
        <f t="shared" si="139"/>
        <v>399.11417322834643</v>
      </c>
      <c r="AC164" s="92">
        <f t="shared" si="139"/>
        <v>12.771653543307087</v>
      </c>
      <c r="AD164" s="92">
        <f t="shared" si="139"/>
        <v>0</v>
      </c>
      <c r="AE164" s="92">
        <f t="shared" si="139"/>
        <v>0</v>
      </c>
      <c r="AF164" s="92">
        <f t="shared" si="139"/>
        <v>0</v>
      </c>
      <c r="AG164" s="93">
        <f t="shared" si="139"/>
        <v>0</v>
      </c>
    </row>
    <row r="165" spans="1:33" ht="30.6" customHeight="1" thickBot="1" x14ac:dyDescent="0.6">
      <c r="A165" s="457"/>
      <c r="B165" s="274" t="s">
        <v>80</v>
      </c>
      <c r="C165" s="275" t="str">
        <f>IF(Y166="need more data","Need more data",IF(Y166="","",IF(Y166&lt;=$Z$1, "No", "Yes")))</f>
        <v>Yes</v>
      </c>
      <c r="D165" s="276" t="str">
        <f>IFERROR(IF(MIN(_xlfn.MINIFS($AA163:$AG163,$AA154:$AG154,D154),_xlfn.MINIFS($AA164:$AG164,$AA154:$AG154,D154))&lt;5,"-",IF(INDEX($AA166:$AG166,1,MATCH(D154,$AA154:$AG154,0))&lt;=$Z$1, "No", "Yes")),"")</f>
        <v>Yes</v>
      </c>
      <c r="E165" s="277" t="str">
        <f>IFERROR(IF(MIN(_xlfn.MINIFS($AA163:$AG163,$AA154:$AG154,E154),_xlfn.MINIFS($AA164:$AG164,$AA154:$AG154,E154))&lt;5,"-",IF(INDEX($AA166:$AG166,1,MATCH(E154,$AA154:$AG154,0))&lt;=$Z$1, "No", "Yes")),"")</f>
        <v>Yes</v>
      </c>
      <c r="F165" s="281" t="str">
        <f>IFERROR(IF(MIN(_xlfn.MINIFS($AA163:$AG163,$AA154:$AG154,F154),_xlfn.MINIFS($AA164:$AG164,$AA154:$AG154,F154))&lt;5,"-",IF(INDEX($AA166:$AG166,1,MATCH(F154,$AA154:$AG154,0))&lt;=$Z$1, "No", "Yes")),"")</f>
        <v>Yes</v>
      </c>
      <c r="L165" s="462"/>
      <c r="N165" s="44" t="s">
        <v>44</v>
      </c>
      <c r="O165" s="95">
        <f t="shared" si="138"/>
        <v>0.49321824907521578</v>
      </c>
      <c r="P165" s="96">
        <f t="shared" si="138"/>
        <v>0.49321824907521578</v>
      </c>
      <c r="Q165" s="96">
        <f t="shared" si="138"/>
        <v>1.3563501849568433E-2</v>
      </c>
      <c r="R165" s="96" t="str">
        <f t="shared" si="138"/>
        <v/>
      </c>
      <c r="S165" s="96" t="str">
        <f t="shared" si="138"/>
        <v/>
      </c>
      <c r="T165" s="96" t="str">
        <f t="shared" si="138"/>
        <v/>
      </c>
      <c r="U165" s="97" t="str">
        <f t="shared" si="138"/>
        <v/>
      </c>
      <c r="V165" s="98"/>
      <c r="W165" s="26"/>
      <c r="X165" s="89"/>
      <c r="Y165" s="21" t="s">
        <v>29</v>
      </c>
      <c r="Z165" s="82" t="s">
        <v>39</v>
      </c>
      <c r="AA165" s="99">
        <f t="shared" ref="AA165:AG165" si="140">IFERROR((O165-O164)/SQRT(O164*(1-O164)/$N163),"")</f>
        <v>0.1035477467135861</v>
      </c>
      <c r="AB165" s="100">
        <f t="shared" si="140"/>
        <v>0.1035477467135861</v>
      </c>
      <c r="AC165" s="100">
        <f t="shared" si="140"/>
        <v>-0.79632766422559487</v>
      </c>
      <c r="AD165" s="100" t="str">
        <f t="shared" si="140"/>
        <v/>
      </c>
      <c r="AE165" s="100" t="str">
        <f t="shared" si="140"/>
        <v/>
      </c>
      <c r="AF165" s="100" t="str">
        <f t="shared" si="140"/>
        <v/>
      </c>
      <c r="AG165" s="101" t="str">
        <f t="shared" si="140"/>
        <v/>
      </c>
    </row>
    <row r="166" spans="1:33" s="259" customFormat="1" ht="15.6" hidden="1" x14ac:dyDescent="0.55000000000000004">
      <c r="A166" s="287"/>
      <c r="B166" s="254" t="s">
        <v>23</v>
      </c>
      <c r="C166" s="255"/>
      <c r="D166" s="256">
        <f>IF(SUM(D155:D156)&lt;=0,"",MAX($C166:C166)+1)</f>
        <v>1</v>
      </c>
      <c r="E166" s="256">
        <f>IF(SUM(E155:E156)&lt;=0,"",MAX($C166:D166)+1)</f>
        <v>2</v>
      </c>
      <c r="F166" s="256">
        <f>IF(SUM(F155:F156)&lt;=0,"",MAX($C166:E166)+1)</f>
        <v>3</v>
      </c>
      <c r="G166" s="256" t="str">
        <f>IF(SUM(G155:G156)&lt;=0,"",MAX($C166:F166)+1)</f>
        <v/>
      </c>
      <c r="H166" s="256" t="str">
        <f>IF(SUM(H155:H156)&lt;=0,"",MAX($C166:G166)+1)</f>
        <v/>
      </c>
      <c r="I166" s="256" t="str">
        <f>IF(SUM(I155:I156)&lt;=0,"",MAX($C166:H166)+1)</f>
        <v/>
      </c>
      <c r="J166" s="257" t="str">
        <f>IF(SUM(J155:J156)&lt;=0,"",MAX($C166:I166)+1)</f>
        <v/>
      </c>
      <c r="M166" s="258"/>
      <c r="N166" s="260">
        <f>C121</f>
        <v>0</v>
      </c>
      <c r="O166" s="261">
        <f>IF(MIN($D166:$J166)&lt;=0,"",MIN($D166:$J166))</f>
        <v>1</v>
      </c>
      <c r="P166" s="262">
        <f t="shared" ref="P166:U166" si="141">IFERROR(IF(O166=MAX($D166:$J166),"",O166+1),"")</f>
        <v>2</v>
      </c>
      <c r="Q166" s="262">
        <f t="shared" si="141"/>
        <v>3</v>
      </c>
      <c r="R166" s="262" t="str">
        <f t="shared" si="141"/>
        <v/>
      </c>
      <c r="S166" s="262" t="str">
        <f t="shared" si="141"/>
        <v/>
      </c>
      <c r="T166" s="262" t="str">
        <f t="shared" si="141"/>
        <v/>
      </c>
      <c r="U166" s="263" t="str">
        <f t="shared" si="141"/>
        <v/>
      </c>
      <c r="V166" s="264"/>
      <c r="W166" s="264"/>
      <c r="X166" s="264"/>
      <c r="Y166" s="102">
        <f>IFERROR(CHOOSE(MAX(O166:U166),"need more data",_xlfn.CHISQ.TEST(O162:P163, AA163:AB164),_xlfn.CHISQ.TEST(O162:Q163, AA163:AC164),_xlfn.CHISQ.TEST(O162:R163, AA163:AD164),_xlfn.CHISQ.TEST(O162:S163, AA163:AE164),_xlfn.CHISQ.TEST(O162:T163, AA163:AF164),_xlfn.CHISQ.TEST(O162:U163, AA163:AG164)),"")</f>
        <v>0.8123941077287774</v>
      </c>
      <c r="Z166" s="103" t="s">
        <v>40</v>
      </c>
      <c r="AA166" s="91">
        <f t="shared" ref="AA166:AG166" si="142">IF(ISNUMBER(AA165),2*NORMSDIST(-ABS(AA165)),"")</f>
        <v>0.91752825672682037</v>
      </c>
      <c r="AB166" s="92">
        <f t="shared" si="142"/>
        <v>0.91752825672682037</v>
      </c>
      <c r="AC166" s="92">
        <f t="shared" si="142"/>
        <v>0.42584161017817446</v>
      </c>
      <c r="AD166" s="92" t="str">
        <f t="shared" si="142"/>
        <v/>
      </c>
      <c r="AE166" s="92" t="str">
        <f t="shared" si="142"/>
        <v/>
      </c>
      <c r="AF166" s="92" t="str">
        <f t="shared" si="142"/>
        <v/>
      </c>
      <c r="AG166" s="93" t="str">
        <f t="shared" si="142"/>
        <v/>
      </c>
    </row>
    <row r="167" spans="1:33" hidden="1" x14ac:dyDescent="0.55000000000000004">
      <c r="B167" s="437"/>
      <c r="C167" s="438"/>
      <c r="D167" s="438"/>
      <c r="E167" s="438"/>
      <c r="F167" s="438"/>
      <c r="G167" s="438"/>
      <c r="H167" s="438"/>
      <c r="I167" s="438"/>
      <c r="J167" s="439"/>
      <c r="M167" s="138"/>
      <c r="N167" s="139"/>
      <c r="Y167" s="297"/>
      <c r="Z167" s="298"/>
      <c r="AA167" s="126"/>
      <c r="AB167" s="126"/>
      <c r="AC167" s="126"/>
      <c r="AD167" s="126"/>
      <c r="AE167" s="126"/>
      <c r="AF167" s="126"/>
      <c r="AG167" s="126"/>
    </row>
    <row r="168" spans="1:33" ht="26.5" customHeight="1" x14ac:dyDescent="0.55000000000000004">
      <c r="B168" s="299" t="s">
        <v>24</v>
      </c>
      <c r="C168" s="265"/>
      <c r="D168" s="265"/>
      <c r="E168" s="265"/>
      <c r="F168" s="265"/>
      <c r="G168" s="265"/>
      <c r="H168" s="265"/>
      <c r="I168" s="265"/>
      <c r="J168" s="265"/>
      <c r="K168" s="137" t="s">
        <v>81</v>
      </c>
      <c r="L168" s="137"/>
      <c r="M168" s="137"/>
      <c r="N168" s="139"/>
      <c r="Y168" s="138"/>
      <c r="Z168" s="138"/>
      <c r="AA168" s="138"/>
      <c r="AB168" s="138"/>
      <c r="AC168" s="138"/>
      <c r="AD168" s="138"/>
      <c r="AE168" s="138"/>
      <c r="AF168" s="138"/>
      <c r="AG168" s="138"/>
    </row>
  </sheetData>
  <sheetProtection sheet="1" objects="1" scenarios="1" formatCells="0" formatColumns="0" formatRows="0"/>
  <mergeCells count="69">
    <mergeCell ref="W36:W37"/>
    <mergeCell ref="B2:J2"/>
    <mergeCell ref="N3:T23"/>
    <mergeCell ref="B4:J4"/>
    <mergeCell ref="L4:L7"/>
    <mergeCell ref="B5:J5"/>
    <mergeCell ref="B6:J6"/>
    <mergeCell ref="B7:J7"/>
    <mergeCell ref="B9:J9"/>
    <mergeCell ref="B10:J10"/>
    <mergeCell ref="L10:L16"/>
    <mergeCell ref="L50:L53"/>
    <mergeCell ref="L40:L45"/>
    <mergeCell ref="W43:W44"/>
    <mergeCell ref="W10:Y23"/>
    <mergeCell ref="B11:J11"/>
    <mergeCell ref="B12:J12"/>
    <mergeCell ref="B13:J13"/>
    <mergeCell ref="B16:J16"/>
    <mergeCell ref="B17:J17"/>
    <mergeCell ref="B18:J18"/>
    <mergeCell ref="B19:J19"/>
    <mergeCell ref="B22:J22"/>
    <mergeCell ref="L22:L23"/>
    <mergeCell ref="B23:J23"/>
    <mergeCell ref="L26:L29"/>
    <mergeCell ref="L33:L38"/>
    <mergeCell ref="L57:L62"/>
    <mergeCell ref="W60:W61"/>
    <mergeCell ref="B63:J63"/>
    <mergeCell ref="L64:L69"/>
    <mergeCell ref="W67:W68"/>
    <mergeCell ref="W108:W109"/>
    <mergeCell ref="B111:J111"/>
    <mergeCell ref="L112:L117"/>
    <mergeCell ref="W115:W116"/>
    <mergeCell ref="B71:J71"/>
    <mergeCell ref="L74:L77"/>
    <mergeCell ref="L81:L86"/>
    <mergeCell ref="W84:W85"/>
    <mergeCell ref="B87:J87"/>
    <mergeCell ref="L88:L93"/>
    <mergeCell ref="W91:W92"/>
    <mergeCell ref="L98:L101"/>
    <mergeCell ref="L105:L110"/>
    <mergeCell ref="W156:W157"/>
    <mergeCell ref="B159:J159"/>
    <mergeCell ref="L160:L165"/>
    <mergeCell ref="W163:W164"/>
    <mergeCell ref="B119:J119"/>
    <mergeCell ref="L122:L125"/>
    <mergeCell ref="L129:L134"/>
    <mergeCell ref="W132:W133"/>
    <mergeCell ref="B135:J135"/>
    <mergeCell ref="L136:L141"/>
    <mergeCell ref="W139:W140"/>
    <mergeCell ref="L146:L149"/>
    <mergeCell ref="L153:L158"/>
    <mergeCell ref="B167:J167"/>
    <mergeCell ref="A25:A45"/>
    <mergeCell ref="A49:A69"/>
    <mergeCell ref="A73:A93"/>
    <mergeCell ref="A97:A117"/>
    <mergeCell ref="A121:A141"/>
    <mergeCell ref="A145:A165"/>
    <mergeCell ref="B143:J143"/>
    <mergeCell ref="B95:J95"/>
    <mergeCell ref="B47:J47"/>
    <mergeCell ref="B39:J39"/>
  </mergeCells>
  <conditionalFormatting sqref="C51 C75 C99 C123 C147">
    <cfRule type="expression" dxfId="179" priority="94">
      <formula>C51&lt;&gt;VALUE($F$1)</formula>
    </cfRule>
  </conditionalFormatting>
  <conditionalFormatting sqref="C52 C76 C100 C124 C148">
    <cfRule type="expression" dxfId="178" priority="93">
      <formula>C52&lt;&gt;VALUE($H$1)</formula>
    </cfRule>
  </conditionalFormatting>
  <conditionalFormatting sqref="C53 C77 C101 C125 C149">
    <cfRule type="expression" dxfId="177" priority="92">
      <formula>C53&lt;&gt;VALUE($J$1)</formula>
    </cfRule>
  </conditionalFormatting>
  <conditionalFormatting sqref="C38:J38 C45:J45 C62:E62 C69:E69 C86:H86 C93:H93 C110:F110 C117:F117 C134:F134 C141:F141 C158:F158 C165:F165">
    <cfRule type="expression" dxfId="176" priority="9">
      <formula>C38="No"</formula>
    </cfRule>
    <cfRule type="expression" dxfId="175" priority="78">
      <formula>C38="Yes"</formula>
    </cfRule>
  </conditionalFormatting>
  <conditionalFormatting sqref="D35:J35 D59:J59 D83:J83 D107:J107 D131:J131 D155:J155">
    <cfRule type="expression" dxfId="174" priority="4">
      <formula>AND($C35&gt;0,INDEX($AA36:$AG36,1,MATCH(D34,$AA34:$AG34,0))&lt;5)</formula>
    </cfRule>
  </conditionalFormatting>
  <conditionalFormatting sqref="D36:J36 D60:J60 D84:J84 D108:J108 D132:J132 D156:J156">
    <cfRule type="expression" dxfId="173" priority="3">
      <formula>AND($C36&gt;0,INDEX($AA37:$AG37,1,MATCH(D34,$AA34:$AG34,0))&lt;5)</formula>
    </cfRule>
  </conditionalFormatting>
  <conditionalFormatting sqref="D42:J42 D66:J66 D90:J90 D114:J114 D138:J138 D162:J162">
    <cfRule type="expression" dxfId="172" priority="2">
      <formula>AND($C42&gt;0,INDEX($AA43:$AG43,1,MATCH(D34,$AA34:$AG34,0))&lt;5)</formula>
    </cfRule>
  </conditionalFormatting>
  <conditionalFormatting sqref="D43:J43 D67:J67 D91:J91 D115:J115 D139:J139 D163:J163">
    <cfRule type="expression" dxfId="171" priority="1">
      <formula>AND($C43&gt;0,INDEX($AA44:$AG44,1,MATCH(D34,$AA34:$AG34,0))&lt;5)</formula>
    </cfRule>
  </conditionalFormatting>
  <conditionalFormatting sqref="L50:L53 L74:L77 L98:L101 L122:L125 L146:L149">
    <cfRule type="expression" dxfId="170" priority="8">
      <formula>LEFT(L50,5)="Total"</formula>
    </cfRule>
  </conditionalFormatting>
  <conditionalFormatting sqref="AA36:AG36 AA60:AG60 AA84:AG84 AA108:AG108 AA132:AG132 AA156:AG156">
    <cfRule type="expression" dxfId="169" priority="77">
      <formula>AND(AA36&lt;5,AA34&lt;&gt;"")</formula>
    </cfRule>
  </conditionalFormatting>
  <conditionalFormatting sqref="AA37:AG37 AA61:AG61 AA85:AG85 AA109:AG109 AA133:AG133 AA157:AG157">
    <cfRule type="expression" dxfId="168" priority="76">
      <formula>AND(AA37&lt;5,AA34&lt;&gt;"")</formula>
    </cfRule>
  </conditionalFormatting>
  <conditionalFormatting sqref="AA43:AG43 AA67:AG67 AA91:AG91 AA115:AG115 AA139:AG139 AA163:AG163">
    <cfRule type="expression" dxfId="167" priority="75">
      <formula>AND(AA43&lt;5,AA34&lt;&gt;"")</formula>
    </cfRule>
  </conditionalFormatting>
  <conditionalFormatting sqref="AA44:AG44 AA68:AG68 AA92:AG92 AA116:AG116 AA140:AG140 AA164:AG164">
    <cfRule type="expression" dxfId="166" priority="74">
      <formula>AND(AA44&lt;5,AA34&lt;&gt;"")</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E83F2-817A-468A-91FA-3B854D5A0C66}">
  <sheetPr>
    <tabColor rgb="FF9900FF"/>
  </sheetPr>
  <dimension ref="A1:AG168"/>
  <sheetViews>
    <sheetView showGridLines="0" zoomScale="85" zoomScaleNormal="85" workbookViewId="0">
      <pane xSplit="1" ySplit="2" topLeftCell="B25" activePane="bottomRight" state="frozen"/>
      <selection activeCell="L10" sqref="L10:L16"/>
      <selection pane="topRight" activeCell="L10" sqref="L10:L16"/>
      <selection pane="bottomLeft" activeCell="L10" sqref="L10:L16"/>
      <selection pane="bottomRight" activeCell="B38" sqref="A1:XFD1048576"/>
    </sheetView>
  </sheetViews>
  <sheetFormatPr defaultColWidth="9.15625" defaultRowHeight="14.5" customHeight="1" zeroHeight="1" x14ac:dyDescent="0.55000000000000004"/>
  <cols>
    <col min="1" max="1" width="4.41796875" style="138" customWidth="1"/>
    <col min="2" max="2" width="35.41796875" style="138" customWidth="1"/>
    <col min="3" max="3" width="12.68359375" style="138" customWidth="1"/>
    <col min="4" max="5" width="17.578125" style="138" customWidth="1"/>
    <col min="6" max="6" width="16.68359375" style="138" customWidth="1"/>
    <col min="7" max="7" width="17.578125" style="138" customWidth="1"/>
    <col min="8" max="10" width="16.68359375" style="138" customWidth="1"/>
    <col min="11" max="11" width="0.83984375" style="138" customWidth="1"/>
    <col min="12" max="12" width="49.578125" style="138" customWidth="1"/>
    <col min="13" max="13" width="0.83984375" style="136" customWidth="1"/>
    <col min="14" max="14" width="16.41796875" style="245" customWidth="1"/>
    <col min="15" max="21" width="12.68359375" style="213" customWidth="1"/>
    <col min="22" max="22" width="2.26171875" style="213" customWidth="1"/>
    <col min="23" max="23" width="6.15625" style="213" customWidth="1"/>
    <col min="24" max="24" width="2.26171875" style="213" customWidth="1"/>
    <col min="25" max="25" width="19.68359375" style="246" customWidth="1"/>
    <col min="26" max="26" width="17.68359375" style="245" customWidth="1"/>
    <col min="27" max="27" width="14.26171875" style="247" customWidth="1"/>
    <col min="28" max="28" width="13.68359375" style="247" customWidth="1"/>
    <col min="29" max="30" width="13.41796875" style="247" customWidth="1"/>
    <col min="31" max="33" width="14.15625" style="247" customWidth="1"/>
    <col min="34" max="16384" width="9.15625" style="138"/>
  </cols>
  <sheetData>
    <row r="1" spans="1:33" ht="20.7" thickBot="1" x14ac:dyDescent="0.6">
      <c r="A1" s="313" t="s">
        <v>120</v>
      </c>
      <c r="B1" s="312"/>
      <c r="C1" s="227"/>
      <c r="D1" s="227"/>
      <c r="E1" s="300" t="s">
        <v>123</v>
      </c>
      <c r="F1" s="301" t="str">
        <f>IF(C27=0,0,TEXT(C27,"###,###,###"))</f>
        <v>72,287</v>
      </c>
      <c r="G1" s="300" t="s">
        <v>95</v>
      </c>
      <c r="H1" s="301" t="str">
        <f>IF(C28=0,0,TEXT(C28,"###,###,###"))</f>
        <v>1,221</v>
      </c>
      <c r="I1" s="300" t="s">
        <v>96</v>
      </c>
      <c r="J1" s="301" t="str">
        <f>IF(C29=0,0,TEXT(C29,"###,###,###"))</f>
        <v>811</v>
      </c>
      <c r="L1" s="250" t="s">
        <v>85</v>
      </c>
      <c r="N1" s="327" t="s">
        <v>31</v>
      </c>
      <c r="S1" s="328"/>
      <c r="T1" s="329" t="s">
        <v>53</v>
      </c>
      <c r="U1" s="330">
        <v>0.95</v>
      </c>
      <c r="V1" s="328"/>
      <c r="W1" s="331"/>
      <c r="X1" s="331"/>
      <c r="Y1" s="332" t="s">
        <v>54</v>
      </c>
      <c r="Z1" s="394">
        <f>(1-U1)/(MAX(O46:U46)+1)</f>
        <v>7.1428571428571496E-3</v>
      </c>
    </row>
    <row r="2" spans="1:33" ht="15.9" thickBot="1" x14ac:dyDescent="0.6">
      <c r="B2" s="472"/>
      <c r="C2" s="472"/>
      <c r="D2" s="472"/>
      <c r="E2" s="472"/>
      <c r="F2" s="472"/>
      <c r="G2" s="472"/>
      <c r="H2" s="472"/>
      <c r="I2" s="472"/>
      <c r="J2" s="472"/>
    </row>
    <row r="3" spans="1:33" ht="14.5" hidden="1" customHeight="1" thickBot="1" x14ac:dyDescent="0.6">
      <c r="B3" s="221" t="s">
        <v>87</v>
      </c>
      <c r="N3" s="480"/>
      <c r="O3" s="480"/>
      <c r="P3" s="480"/>
      <c r="Q3" s="480"/>
      <c r="R3" s="480"/>
      <c r="S3" s="480"/>
      <c r="T3" s="480"/>
      <c r="Z3" s="327"/>
      <c r="AA3" s="333"/>
      <c r="AB3" s="333"/>
      <c r="AC3" s="333"/>
      <c r="AD3" s="333"/>
      <c r="AE3" s="333"/>
      <c r="AF3" s="333"/>
      <c r="AG3" s="333"/>
    </row>
    <row r="4" spans="1:33" ht="14.5" hidden="1" customHeight="1" x14ac:dyDescent="0.55000000000000004">
      <c r="B4" s="467" t="s">
        <v>124</v>
      </c>
      <c r="C4" s="467"/>
      <c r="D4" s="467"/>
      <c r="E4" s="467"/>
      <c r="F4" s="467"/>
      <c r="G4" s="467"/>
      <c r="H4" s="467"/>
      <c r="I4" s="467"/>
      <c r="J4" s="467"/>
      <c r="L4" s="463" t="s">
        <v>125</v>
      </c>
      <c r="N4" s="480"/>
      <c r="O4" s="480"/>
      <c r="P4" s="480"/>
      <c r="Q4" s="480"/>
      <c r="R4" s="480"/>
      <c r="S4" s="480"/>
      <c r="T4" s="480"/>
      <c r="Z4" s="327"/>
      <c r="AA4" s="333"/>
      <c r="AB4" s="333"/>
      <c r="AC4" s="333"/>
      <c r="AD4" s="333"/>
      <c r="AE4" s="333"/>
      <c r="AF4" s="333"/>
      <c r="AG4" s="333"/>
    </row>
    <row r="5" spans="1:33" ht="15.9" hidden="1" thickBot="1" x14ac:dyDescent="0.6">
      <c r="B5" s="467" t="s">
        <v>100</v>
      </c>
      <c r="C5" s="467"/>
      <c r="D5" s="467"/>
      <c r="E5" s="467"/>
      <c r="F5" s="467"/>
      <c r="G5" s="467"/>
      <c r="H5" s="467"/>
      <c r="I5" s="467"/>
      <c r="J5" s="467"/>
      <c r="L5" s="464"/>
      <c r="N5" s="480"/>
      <c r="O5" s="480"/>
      <c r="P5" s="480"/>
      <c r="Q5" s="480"/>
      <c r="R5" s="480"/>
      <c r="S5" s="480"/>
      <c r="T5" s="480"/>
      <c r="Z5" s="327"/>
      <c r="AA5" s="333"/>
      <c r="AB5" s="333"/>
      <c r="AC5" s="333"/>
      <c r="AD5" s="333"/>
      <c r="AE5" s="333"/>
      <c r="AF5" s="333"/>
      <c r="AG5" s="333"/>
    </row>
    <row r="6" spans="1:33" ht="15.9" hidden="1" thickBot="1" x14ac:dyDescent="0.6">
      <c r="B6" s="467" t="s">
        <v>101</v>
      </c>
      <c r="C6" s="467"/>
      <c r="D6" s="467"/>
      <c r="E6" s="467"/>
      <c r="F6" s="467"/>
      <c r="G6" s="467"/>
      <c r="H6" s="467"/>
      <c r="I6" s="467"/>
      <c r="J6" s="467"/>
      <c r="L6" s="464"/>
      <c r="N6" s="480"/>
      <c r="O6" s="480"/>
      <c r="P6" s="480"/>
      <c r="Q6" s="480"/>
      <c r="R6" s="480"/>
      <c r="S6" s="480"/>
      <c r="T6" s="480"/>
      <c r="Z6" s="327"/>
      <c r="AA6" s="333"/>
      <c r="AB6" s="333"/>
      <c r="AC6" s="333"/>
      <c r="AD6" s="333"/>
      <c r="AE6" s="333"/>
      <c r="AF6" s="333"/>
      <c r="AG6" s="333"/>
    </row>
    <row r="7" spans="1:33" ht="43.5" hidden="1" thickBot="1" x14ac:dyDescent="0.6">
      <c r="B7" s="475" t="s">
        <v>126</v>
      </c>
      <c r="C7" s="476"/>
      <c r="D7" s="476"/>
      <c r="E7" s="476"/>
      <c r="F7" s="476"/>
      <c r="G7" s="476"/>
      <c r="H7" s="476"/>
      <c r="I7" s="476"/>
      <c r="J7" s="476"/>
      <c r="K7" s="137" t="s">
        <v>97</v>
      </c>
      <c r="L7" s="465"/>
      <c r="N7" s="480"/>
      <c r="O7" s="480"/>
      <c r="P7" s="480"/>
      <c r="Q7" s="480"/>
      <c r="R7" s="480"/>
      <c r="S7" s="480"/>
      <c r="T7" s="480"/>
      <c r="Z7" s="327"/>
      <c r="AA7" s="333"/>
      <c r="AB7" s="333"/>
      <c r="AC7" s="333"/>
      <c r="AD7" s="333"/>
      <c r="AE7" s="333"/>
      <c r="AF7" s="333"/>
      <c r="AG7" s="333"/>
    </row>
    <row r="8" spans="1:33" ht="15.9" hidden="1" thickBot="1" x14ac:dyDescent="0.6">
      <c r="N8" s="480"/>
      <c r="O8" s="480"/>
      <c r="P8" s="480"/>
      <c r="Q8" s="480"/>
      <c r="R8" s="480"/>
      <c r="S8" s="480"/>
      <c r="T8" s="480"/>
      <c r="Z8" s="327"/>
      <c r="AA8" s="333"/>
      <c r="AB8" s="333"/>
      <c r="AC8" s="333"/>
      <c r="AD8" s="333"/>
      <c r="AE8" s="333"/>
      <c r="AF8" s="333"/>
      <c r="AG8" s="333"/>
    </row>
    <row r="9" spans="1:33" ht="15.9" hidden="1" thickBot="1" x14ac:dyDescent="0.6">
      <c r="B9" s="477" t="s">
        <v>88</v>
      </c>
      <c r="C9" s="477"/>
      <c r="D9" s="477"/>
      <c r="E9" s="477"/>
      <c r="F9" s="477"/>
      <c r="G9" s="477"/>
      <c r="H9" s="477"/>
      <c r="I9" s="477"/>
      <c r="J9" s="477"/>
      <c r="N9" s="480"/>
      <c r="O9" s="480"/>
      <c r="P9" s="480"/>
      <c r="Q9" s="480"/>
      <c r="R9" s="480"/>
      <c r="S9" s="480"/>
      <c r="T9" s="480"/>
      <c r="Z9" s="327"/>
      <c r="AA9" s="333"/>
      <c r="AB9" s="333"/>
      <c r="AC9" s="333"/>
      <c r="AD9" s="333"/>
      <c r="AE9" s="333"/>
      <c r="AF9" s="333"/>
      <c r="AG9" s="333"/>
    </row>
    <row r="10" spans="1:33" ht="14.5" hidden="1" customHeight="1" x14ac:dyDescent="0.55000000000000004">
      <c r="B10" s="468" t="s">
        <v>127</v>
      </c>
      <c r="C10" s="468"/>
      <c r="D10" s="468"/>
      <c r="E10" s="468"/>
      <c r="F10" s="468"/>
      <c r="G10" s="468"/>
      <c r="H10" s="468"/>
      <c r="I10" s="468"/>
      <c r="J10" s="468"/>
      <c r="L10" s="463" t="s">
        <v>90</v>
      </c>
      <c r="N10" s="480"/>
      <c r="O10" s="480"/>
      <c r="P10" s="480"/>
      <c r="Q10" s="480"/>
      <c r="R10" s="480"/>
      <c r="S10" s="480"/>
      <c r="T10" s="480"/>
      <c r="W10" s="483"/>
      <c r="X10" s="483"/>
      <c r="Y10" s="483"/>
      <c r="Z10" s="327"/>
      <c r="AA10" s="333"/>
      <c r="AB10" s="333"/>
      <c r="AC10" s="333"/>
      <c r="AD10" s="333"/>
      <c r="AE10" s="333"/>
      <c r="AF10" s="333"/>
      <c r="AG10" s="333"/>
    </row>
    <row r="11" spans="1:33" ht="15.9" hidden="1" thickBot="1" x14ac:dyDescent="0.6">
      <c r="B11" s="467" t="s">
        <v>128</v>
      </c>
      <c r="C11" s="467"/>
      <c r="D11" s="467"/>
      <c r="E11" s="467"/>
      <c r="F11" s="467"/>
      <c r="G11" s="467"/>
      <c r="H11" s="467"/>
      <c r="I11" s="467"/>
      <c r="J11" s="467"/>
      <c r="L11" s="464"/>
      <c r="N11" s="480"/>
      <c r="O11" s="480"/>
      <c r="P11" s="480"/>
      <c r="Q11" s="480"/>
      <c r="R11" s="480"/>
      <c r="S11" s="480"/>
      <c r="T11" s="480"/>
      <c r="W11" s="483"/>
      <c r="X11" s="483"/>
      <c r="Y11" s="483"/>
      <c r="Z11" s="327"/>
      <c r="AA11" s="333"/>
      <c r="AB11" s="333"/>
      <c r="AC11" s="333"/>
      <c r="AD11" s="333"/>
      <c r="AE11" s="333"/>
      <c r="AF11" s="333"/>
      <c r="AG11" s="333"/>
    </row>
    <row r="12" spans="1:33" ht="15.9" hidden="1" thickBot="1" x14ac:dyDescent="0.6">
      <c r="B12" s="467" t="s">
        <v>104</v>
      </c>
      <c r="C12" s="467"/>
      <c r="D12" s="467"/>
      <c r="E12" s="467"/>
      <c r="F12" s="467"/>
      <c r="G12" s="467"/>
      <c r="H12" s="467"/>
      <c r="I12" s="467"/>
      <c r="J12" s="467"/>
      <c r="L12" s="464"/>
      <c r="N12" s="480"/>
      <c r="O12" s="480"/>
      <c r="P12" s="480"/>
      <c r="Q12" s="480"/>
      <c r="R12" s="480"/>
      <c r="S12" s="480"/>
      <c r="T12" s="480"/>
      <c r="W12" s="483"/>
      <c r="X12" s="483"/>
      <c r="Y12" s="483"/>
      <c r="Z12" s="327"/>
      <c r="AA12" s="333"/>
      <c r="AB12" s="333"/>
      <c r="AC12" s="333"/>
      <c r="AD12" s="333"/>
      <c r="AE12" s="333"/>
      <c r="AF12" s="333"/>
      <c r="AG12" s="333"/>
    </row>
    <row r="13" spans="1:33" ht="15.9" hidden="1" thickBot="1" x14ac:dyDescent="0.6">
      <c r="B13" s="467" t="s">
        <v>129</v>
      </c>
      <c r="C13" s="467"/>
      <c r="D13" s="467"/>
      <c r="E13" s="467"/>
      <c r="F13" s="467"/>
      <c r="G13" s="467"/>
      <c r="H13" s="467"/>
      <c r="I13" s="467"/>
      <c r="J13" s="467"/>
      <c r="L13" s="464"/>
      <c r="N13" s="480"/>
      <c r="O13" s="480"/>
      <c r="P13" s="480"/>
      <c r="Q13" s="480"/>
      <c r="R13" s="480"/>
      <c r="S13" s="480"/>
      <c r="T13" s="480"/>
      <c r="W13" s="483"/>
      <c r="X13" s="483"/>
      <c r="Y13" s="483"/>
      <c r="Z13" s="327"/>
      <c r="AA13" s="333"/>
      <c r="AB13" s="333"/>
      <c r="AC13" s="333"/>
      <c r="AD13" s="333"/>
      <c r="AE13" s="333"/>
      <c r="AF13" s="333"/>
      <c r="AG13" s="333"/>
    </row>
    <row r="14" spans="1:33" ht="15.9" hidden="1" thickBot="1" x14ac:dyDescent="0.6">
      <c r="B14" s="302" t="s">
        <v>121</v>
      </c>
      <c r="C14" s="302"/>
      <c r="D14" s="302"/>
      <c r="E14" s="302"/>
      <c r="F14" s="302"/>
      <c r="G14" s="302"/>
      <c r="H14" s="302"/>
      <c r="J14" s="302"/>
      <c r="L14" s="464"/>
      <c r="N14" s="480"/>
      <c r="O14" s="480"/>
      <c r="P14" s="480"/>
      <c r="Q14" s="480"/>
      <c r="R14" s="480"/>
      <c r="S14" s="480"/>
      <c r="T14" s="480"/>
      <c r="W14" s="483"/>
      <c r="X14" s="483"/>
      <c r="Y14" s="483"/>
      <c r="Z14" s="327"/>
      <c r="AA14" s="333"/>
      <c r="AB14" s="333"/>
      <c r="AC14" s="333"/>
      <c r="AD14" s="333"/>
      <c r="AE14" s="333"/>
      <c r="AF14" s="333"/>
      <c r="AG14" s="333"/>
    </row>
    <row r="15" spans="1:33" ht="15.9" hidden="1" thickBot="1" x14ac:dyDescent="0.6">
      <c r="B15" s="242"/>
      <c r="C15" s="242"/>
      <c r="D15" s="242"/>
      <c r="E15" s="242"/>
      <c r="F15" s="242"/>
      <c r="G15" s="242"/>
      <c r="H15" s="242"/>
      <c r="I15" s="221"/>
      <c r="J15" s="242"/>
      <c r="L15" s="464"/>
      <c r="N15" s="480"/>
      <c r="O15" s="480"/>
      <c r="P15" s="480"/>
      <c r="Q15" s="480"/>
      <c r="R15" s="480"/>
      <c r="S15" s="480"/>
      <c r="T15" s="480"/>
      <c r="W15" s="483"/>
      <c r="X15" s="483"/>
      <c r="Y15" s="483"/>
      <c r="Z15" s="327"/>
      <c r="AA15" s="333"/>
      <c r="AB15" s="333"/>
      <c r="AC15" s="333"/>
      <c r="AD15" s="333"/>
      <c r="AE15" s="333"/>
      <c r="AF15" s="333"/>
      <c r="AG15" s="333"/>
    </row>
    <row r="16" spans="1:33" ht="15.9" hidden="1" thickBot="1" x14ac:dyDescent="0.6">
      <c r="B16" s="468" t="s">
        <v>89</v>
      </c>
      <c r="C16" s="468"/>
      <c r="D16" s="468"/>
      <c r="E16" s="468"/>
      <c r="F16" s="468"/>
      <c r="G16" s="468"/>
      <c r="H16" s="468"/>
      <c r="I16" s="468"/>
      <c r="J16" s="468"/>
      <c r="L16" s="464"/>
      <c r="N16" s="480"/>
      <c r="O16" s="480"/>
      <c r="P16" s="480"/>
      <c r="Q16" s="480"/>
      <c r="R16" s="480"/>
      <c r="S16" s="480"/>
      <c r="T16" s="480"/>
      <c r="W16" s="483"/>
      <c r="X16" s="483"/>
      <c r="Y16" s="483"/>
      <c r="Z16" s="327"/>
      <c r="AA16" s="333"/>
      <c r="AB16" s="333"/>
      <c r="AC16" s="333"/>
      <c r="AD16" s="333"/>
      <c r="AE16" s="333"/>
      <c r="AF16" s="333"/>
      <c r="AG16" s="333"/>
    </row>
    <row r="17" spans="1:33" ht="15.9" hidden="1" thickBot="1" x14ac:dyDescent="0.6">
      <c r="B17" s="467" t="s">
        <v>106</v>
      </c>
      <c r="C17" s="467"/>
      <c r="D17" s="467"/>
      <c r="E17" s="467"/>
      <c r="F17" s="467"/>
      <c r="G17" s="467"/>
      <c r="H17" s="467"/>
      <c r="I17" s="467"/>
      <c r="J17" s="467"/>
      <c r="L17" s="464"/>
      <c r="N17" s="480"/>
      <c r="O17" s="480"/>
      <c r="P17" s="480"/>
      <c r="Q17" s="480"/>
      <c r="R17" s="480"/>
      <c r="S17" s="480"/>
      <c r="T17" s="480"/>
      <c r="W17" s="483"/>
      <c r="X17" s="483"/>
      <c r="Y17" s="483"/>
      <c r="Z17" s="327"/>
      <c r="AA17" s="333"/>
      <c r="AB17" s="333"/>
      <c r="AC17" s="333"/>
      <c r="AD17" s="333"/>
      <c r="AE17" s="333"/>
      <c r="AF17" s="333"/>
      <c r="AG17" s="333"/>
    </row>
    <row r="18" spans="1:33" ht="15.9" hidden="1" thickBot="1" x14ac:dyDescent="0.6">
      <c r="B18" s="467" t="s">
        <v>107</v>
      </c>
      <c r="C18" s="467"/>
      <c r="D18" s="467"/>
      <c r="E18" s="467"/>
      <c r="F18" s="467"/>
      <c r="G18" s="467"/>
      <c r="H18" s="467"/>
      <c r="I18" s="467"/>
      <c r="J18" s="467"/>
      <c r="L18" s="464"/>
      <c r="N18" s="480"/>
      <c r="O18" s="480"/>
      <c r="P18" s="480"/>
      <c r="Q18" s="480"/>
      <c r="R18" s="480"/>
      <c r="S18" s="480"/>
      <c r="T18" s="480"/>
      <c r="W18" s="483"/>
      <c r="X18" s="483"/>
      <c r="Y18" s="483"/>
      <c r="Z18" s="327"/>
      <c r="AA18" s="333"/>
      <c r="AB18" s="333"/>
      <c r="AC18" s="333"/>
      <c r="AD18" s="333"/>
      <c r="AE18" s="333"/>
      <c r="AF18" s="333"/>
      <c r="AG18" s="333"/>
    </row>
    <row r="19" spans="1:33" ht="15.9" hidden="1" thickBot="1" x14ac:dyDescent="0.6">
      <c r="B19" s="467" t="s">
        <v>108</v>
      </c>
      <c r="C19" s="467"/>
      <c r="D19" s="467"/>
      <c r="E19" s="467"/>
      <c r="F19" s="467"/>
      <c r="G19" s="467"/>
      <c r="H19" s="467"/>
      <c r="I19" s="467"/>
      <c r="J19" s="467"/>
      <c r="L19" s="465"/>
      <c r="N19" s="480"/>
      <c r="O19" s="480"/>
      <c r="P19" s="480"/>
      <c r="Q19" s="480"/>
      <c r="R19" s="480"/>
      <c r="S19" s="480"/>
      <c r="T19" s="480"/>
      <c r="W19" s="483"/>
      <c r="X19" s="483"/>
      <c r="Y19" s="483"/>
      <c r="Z19" s="327"/>
      <c r="AA19" s="333"/>
      <c r="AB19" s="333"/>
      <c r="AC19" s="333"/>
      <c r="AD19" s="333"/>
      <c r="AE19" s="333"/>
      <c r="AF19" s="333"/>
      <c r="AG19" s="333"/>
    </row>
    <row r="20" spans="1:33" ht="15.9" hidden="1" thickBot="1" x14ac:dyDescent="0.6">
      <c r="B20" s="302" t="s">
        <v>122</v>
      </c>
      <c r="C20" s="302"/>
      <c r="D20" s="302"/>
      <c r="E20" s="302"/>
      <c r="F20" s="302"/>
      <c r="G20" s="302"/>
      <c r="H20" s="302"/>
      <c r="I20" s="302"/>
      <c r="J20" s="302"/>
      <c r="N20" s="480"/>
      <c r="O20" s="480"/>
      <c r="P20" s="480"/>
      <c r="Q20" s="480"/>
      <c r="R20" s="480"/>
      <c r="S20" s="480"/>
      <c r="T20" s="480"/>
      <c r="W20" s="483"/>
      <c r="X20" s="483"/>
      <c r="Y20" s="483"/>
      <c r="Z20" s="327"/>
      <c r="AA20" s="333"/>
      <c r="AB20" s="333"/>
      <c r="AC20" s="333"/>
      <c r="AD20" s="333"/>
      <c r="AE20" s="333"/>
      <c r="AF20" s="333"/>
      <c r="AG20" s="333"/>
    </row>
    <row r="21" spans="1:33" ht="15.9" hidden="1" thickBot="1" x14ac:dyDescent="0.6">
      <c r="B21" s="242"/>
      <c r="C21" s="242"/>
      <c r="D21" s="242"/>
      <c r="E21" s="242"/>
      <c r="F21" s="242"/>
      <c r="G21" s="242"/>
      <c r="H21" s="242"/>
      <c r="I21" s="242"/>
      <c r="J21" s="242"/>
      <c r="N21" s="480"/>
      <c r="O21" s="480"/>
      <c r="P21" s="480"/>
      <c r="Q21" s="480"/>
      <c r="R21" s="480"/>
      <c r="S21" s="480"/>
      <c r="T21" s="480"/>
      <c r="W21" s="483"/>
      <c r="X21" s="483"/>
      <c r="Y21" s="483"/>
      <c r="Z21" s="327"/>
      <c r="AA21" s="333"/>
      <c r="AB21" s="333"/>
      <c r="AC21" s="333"/>
      <c r="AD21" s="333"/>
      <c r="AE21" s="333"/>
      <c r="AF21" s="333"/>
      <c r="AG21" s="333"/>
    </row>
    <row r="22" spans="1:33" ht="15.9" hidden="1" thickBot="1" x14ac:dyDescent="0.6">
      <c r="B22" s="469" t="s">
        <v>91</v>
      </c>
      <c r="C22" s="469"/>
      <c r="D22" s="469"/>
      <c r="E22" s="469"/>
      <c r="F22" s="469"/>
      <c r="G22" s="469"/>
      <c r="H22" s="469"/>
      <c r="I22" s="469"/>
      <c r="J22" s="469"/>
      <c r="L22" s="470" t="s">
        <v>93</v>
      </c>
      <c r="N22" s="480"/>
      <c r="O22" s="480"/>
      <c r="P22" s="480"/>
      <c r="Q22" s="480"/>
      <c r="R22" s="480"/>
      <c r="S22" s="480"/>
      <c r="T22" s="480"/>
      <c r="W22" s="483"/>
      <c r="X22" s="483"/>
      <c r="Y22" s="483"/>
      <c r="Z22" s="327"/>
      <c r="AA22" s="333"/>
      <c r="AB22" s="333"/>
      <c r="AC22" s="333"/>
      <c r="AD22" s="333"/>
      <c r="AE22" s="333"/>
      <c r="AF22" s="333"/>
      <c r="AG22" s="333"/>
    </row>
    <row r="23" spans="1:33" ht="15.9" hidden="1" thickBot="1" x14ac:dyDescent="0.6">
      <c r="B23" s="469" t="s">
        <v>92</v>
      </c>
      <c r="C23" s="469"/>
      <c r="D23" s="469"/>
      <c r="E23" s="469"/>
      <c r="F23" s="469"/>
      <c r="G23" s="469"/>
      <c r="H23" s="469"/>
      <c r="I23" s="469"/>
      <c r="J23" s="469"/>
      <c r="L23" s="471"/>
      <c r="N23" s="480"/>
      <c r="O23" s="480"/>
      <c r="P23" s="480"/>
      <c r="Q23" s="480"/>
      <c r="R23" s="480"/>
      <c r="S23" s="480"/>
      <c r="T23" s="480"/>
      <c r="W23" s="483"/>
      <c r="X23" s="483"/>
      <c r="Y23" s="483"/>
      <c r="AA23" s="333"/>
      <c r="AB23" s="333"/>
      <c r="AC23" s="333"/>
      <c r="AD23" s="333"/>
      <c r="AE23" s="333"/>
      <c r="AF23" s="333"/>
      <c r="AG23" s="333"/>
    </row>
    <row r="24" spans="1:33" s="237" customFormat="1" ht="15.9" hidden="1" thickBot="1" x14ac:dyDescent="0.6">
      <c r="B24" s="238"/>
      <c r="C24" s="238"/>
      <c r="D24" s="238"/>
      <c r="E24" s="238"/>
      <c r="F24" s="238"/>
      <c r="G24" s="238"/>
      <c r="H24" s="238"/>
      <c r="I24" s="238"/>
      <c r="J24" s="238"/>
      <c r="M24" s="236"/>
      <c r="N24" s="245"/>
      <c r="O24" s="213"/>
      <c r="P24" s="213"/>
      <c r="Q24" s="213"/>
      <c r="R24" s="213"/>
      <c r="S24" s="213"/>
      <c r="T24" s="213"/>
      <c r="U24" s="213"/>
      <c r="V24" s="213"/>
      <c r="W24" s="245"/>
      <c r="X24" s="213"/>
      <c r="Y24" s="246"/>
      <c r="Z24" s="245"/>
      <c r="AA24" s="334"/>
      <c r="AB24" s="334"/>
      <c r="AC24" s="334"/>
      <c r="AD24" s="334"/>
      <c r="AE24" s="334"/>
      <c r="AF24" s="334"/>
      <c r="AG24" s="334"/>
    </row>
    <row r="25" spans="1:33" ht="16" customHeight="1" thickBot="1" x14ac:dyDescent="0.6">
      <c r="A25" s="440" t="s">
        <v>45</v>
      </c>
      <c r="B25" s="288" t="s">
        <v>83</v>
      </c>
      <c r="C25" s="240"/>
      <c r="D25" s="240"/>
      <c r="E25" s="240"/>
      <c r="F25" s="240"/>
      <c r="G25" s="240"/>
      <c r="H25" s="240"/>
      <c r="I25" s="240"/>
      <c r="J25" s="241"/>
      <c r="K25" s="241"/>
      <c r="L25" s="241"/>
    </row>
    <row r="26" spans="1:33" ht="41.1" customHeight="1" thickBot="1" x14ac:dyDescent="0.6">
      <c r="A26" s="441"/>
      <c r="B26" s="314" t="s">
        <v>45</v>
      </c>
      <c r="C26" s="222" t="s">
        <v>6</v>
      </c>
      <c r="D26" s="223" t="s">
        <v>1</v>
      </c>
      <c r="E26" s="224" t="s">
        <v>2</v>
      </c>
      <c r="F26" s="224" t="s">
        <v>3</v>
      </c>
      <c r="G26" s="224" t="s">
        <v>4</v>
      </c>
      <c r="H26" s="225" t="s">
        <v>5</v>
      </c>
      <c r="I26" s="225" t="s">
        <v>8</v>
      </c>
      <c r="J26" s="226" t="s">
        <v>10</v>
      </c>
      <c r="L26" s="463" t="str">
        <f>IF(OR(MAX(O46:U46)&lt;=0,MAX(O46:U46)=COUNTA(D34:J34)),"","! Note: Results include data from only "&amp;IF(MAX(O46:U46)=1,"this 1 category: ", "these "&amp;MAX(O46:U46)&amp;" categories: "))&amp;IF(OR(MAX(O46:U46)&lt;=0,MAX(O46:U46)=COUNTA(D34:J34)),"",SUBSTITUTE(O34&amp;"; "&amp;IF(P34="","",P34&amp;"; "&amp;IF(Q34="","",Q34&amp;"; "&amp;IF(R34="","",R34&amp;"; "&amp;IF(S34="","",S34&amp;"; "&amp;IF(T34="","",T34&amp;"; "&amp;IF(U34="","",U34&amp;"; ")))))),"; ","",MAX(O46:U46))&amp;".")</f>
        <v>! Note: Results include data from only these 6 categories: African American or Black; American Indian or Alaska Native; Asian; Native Hawaiian or Pacific Islander; White; More than one race.</v>
      </c>
    </row>
    <row r="27" spans="1:33" s="245" customFormat="1" ht="15.6" x14ac:dyDescent="0.55000000000000004">
      <c r="A27" s="441"/>
      <c r="B27" s="289" t="s">
        <v>130</v>
      </c>
      <c r="C27" s="243">
        <f>SUM(D27:J27)</f>
        <v>72287</v>
      </c>
      <c r="D27" s="210">
        <v>1768</v>
      </c>
      <c r="E27" s="211">
        <v>14350</v>
      </c>
      <c r="F27" s="211">
        <v>30832</v>
      </c>
      <c r="G27" s="211">
        <v>10370</v>
      </c>
      <c r="H27" s="211">
        <v>351</v>
      </c>
      <c r="I27" s="211">
        <v>14616</v>
      </c>
      <c r="J27" s="212"/>
      <c r="L27" s="464"/>
      <c r="M27" s="244"/>
      <c r="O27" s="213"/>
      <c r="P27" s="213"/>
      <c r="Q27" s="213"/>
      <c r="R27" s="213"/>
      <c r="S27" s="213"/>
      <c r="T27" s="213"/>
      <c r="U27" s="213"/>
      <c r="V27" s="213"/>
      <c r="W27" s="213"/>
      <c r="X27" s="213"/>
      <c r="Y27" s="246"/>
      <c r="AA27" s="247"/>
      <c r="AB27" s="247"/>
      <c r="AC27" s="247"/>
      <c r="AD27" s="247"/>
      <c r="AE27" s="247"/>
      <c r="AF27" s="247"/>
      <c r="AG27" s="247"/>
    </row>
    <row r="28" spans="1:33" s="245" customFormat="1" ht="15.6" x14ac:dyDescent="0.55000000000000004">
      <c r="A28" s="441"/>
      <c r="B28" s="290" t="s">
        <v>78</v>
      </c>
      <c r="C28" s="248">
        <f t="shared" ref="C28:C29" si="0">SUM(D28:J28)</f>
        <v>1221</v>
      </c>
      <c r="D28" s="214">
        <v>27</v>
      </c>
      <c r="E28" s="215">
        <v>265</v>
      </c>
      <c r="F28" s="215">
        <v>490</v>
      </c>
      <c r="G28" s="215">
        <v>125</v>
      </c>
      <c r="H28" s="215">
        <v>6</v>
      </c>
      <c r="I28" s="215">
        <v>308</v>
      </c>
      <c r="J28" s="216"/>
      <c r="L28" s="464"/>
      <c r="M28" s="244"/>
      <c r="O28" s="213"/>
      <c r="P28" s="213"/>
      <c r="Q28" s="213"/>
      <c r="R28" s="213"/>
      <c r="S28" s="213"/>
      <c r="T28" s="213"/>
      <c r="U28" s="213"/>
      <c r="V28" s="213"/>
      <c r="W28" s="213"/>
      <c r="X28" s="213"/>
      <c r="Y28" s="246"/>
      <c r="AA28" s="247"/>
      <c r="AB28" s="247"/>
      <c r="AC28" s="247"/>
      <c r="AD28" s="247"/>
      <c r="AE28" s="247"/>
      <c r="AF28" s="247"/>
      <c r="AG28" s="247"/>
    </row>
    <row r="29" spans="1:33" s="245" customFormat="1" ht="15.9" thickBot="1" x14ac:dyDescent="0.6">
      <c r="A29" s="441"/>
      <c r="B29" s="291" t="s">
        <v>7</v>
      </c>
      <c r="C29" s="249">
        <f t="shared" si="0"/>
        <v>811</v>
      </c>
      <c r="D29" s="218">
        <v>17</v>
      </c>
      <c r="E29" s="219">
        <v>175</v>
      </c>
      <c r="F29" s="219">
        <v>328</v>
      </c>
      <c r="G29" s="219">
        <v>85</v>
      </c>
      <c r="H29" s="219">
        <v>3</v>
      </c>
      <c r="I29" s="219">
        <v>203</v>
      </c>
      <c r="J29" s="220"/>
      <c r="L29" s="465"/>
      <c r="M29" s="244"/>
      <c r="O29" s="213"/>
      <c r="P29" s="213"/>
      <c r="Q29" s="213"/>
      <c r="R29" s="213"/>
      <c r="S29" s="213"/>
      <c r="T29" s="213"/>
      <c r="U29" s="213"/>
      <c r="V29" s="213"/>
      <c r="W29" s="213"/>
      <c r="X29" s="213"/>
      <c r="Y29" s="246"/>
      <c r="AA29" s="247"/>
      <c r="AB29" s="247"/>
      <c r="AC29" s="247"/>
      <c r="AD29" s="247"/>
      <c r="AE29" s="247"/>
      <c r="AF29" s="247"/>
      <c r="AG29" s="247"/>
    </row>
    <row r="30" spans="1:33" ht="15.6" x14ac:dyDescent="0.55000000000000004">
      <c r="A30" s="441"/>
    </row>
    <row r="31" spans="1:33" ht="15.9" thickBot="1" x14ac:dyDescent="0.6">
      <c r="A31" s="441"/>
    </row>
    <row r="32" spans="1:33" ht="15.9" thickBot="1" x14ac:dyDescent="0.6">
      <c r="A32" s="441"/>
      <c r="B32" s="288" t="s">
        <v>84</v>
      </c>
      <c r="C32" s="240"/>
      <c r="D32" s="240"/>
      <c r="E32" s="240"/>
      <c r="F32" s="240"/>
      <c r="G32" s="240"/>
      <c r="H32" s="240"/>
      <c r="I32" s="240"/>
      <c r="J32" s="241"/>
      <c r="K32" s="241"/>
      <c r="L32" s="241"/>
    </row>
    <row r="33" spans="1:33" ht="20.7" thickBot="1" x14ac:dyDescent="0.6">
      <c r="A33" s="441"/>
      <c r="B33" s="292" t="s">
        <v>127</v>
      </c>
      <c r="C33" s="252"/>
      <c r="D33" s="252"/>
      <c r="E33" s="252"/>
      <c r="F33" s="252"/>
      <c r="G33" s="252"/>
      <c r="H33" s="252"/>
      <c r="I33" s="252"/>
      <c r="J33" s="253"/>
      <c r="K33" s="266"/>
      <c r="L33" s="463" t="str">
        <f>IF(C38="Yes","*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IF(W34=0,"",CHAR(10)&amp;CHAR(10)&amp;"* There "&amp;IF(W34=1,"is ","are ")&amp;W34&amp;" cell"&amp;IF(W34=1,"","s")&amp;" contributing to expected value which "&amp;IF(W34=1,"is","are")&amp;" too small to include calculations. In this table, cell"&amp;IF(W34=1,": ","s: ")&amp;SUBSTITUTE(W36,"; ","",W34)&amp;".")</f>
        <v xml:space="preserve">
* There is 1 cell contributing to expected value which is too small to include calculations. In this table, cell: H36.</v>
      </c>
    </row>
    <row r="34" spans="1:33" s="137" customFormat="1" ht="30.6" customHeight="1" x14ac:dyDescent="0.55000000000000004">
      <c r="A34" s="441"/>
      <c r="B34" s="315" t="s">
        <v>45</v>
      </c>
      <c r="C34" s="267" t="s">
        <v>6</v>
      </c>
      <c r="D34" s="268" t="s">
        <v>1</v>
      </c>
      <c r="E34" s="269" t="s">
        <v>2</v>
      </c>
      <c r="F34" s="269" t="s">
        <v>3</v>
      </c>
      <c r="G34" s="269" t="s">
        <v>4</v>
      </c>
      <c r="H34" s="270" t="s">
        <v>5</v>
      </c>
      <c r="I34" s="270" t="s">
        <v>8</v>
      </c>
      <c r="J34" s="271" t="s">
        <v>10</v>
      </c>
      <c r="K34" s="138"/>
      <c r="L34" s="464"/>
      <c r="M34" s="136"/>
      <c r="N34" s="335" t="s">
        <v>6</v>
      </c>
      <c r="O34" s="336" t="str">
        <f t="shared" ref="O34:U34" si="1">IF(O46="","",INDEX($D34:$J34,1,MATCH(O46,$D46:$J46,0)))</f>
        <v>African American or Black</v>
      </c>
      <c r="P34" s="337" t="str">
        <f t="shared" si="1"/>
        <v>American Indian or Alaska Native</v>
      </c>
      <c r="Q34" s="337" t="str">
        <f t="shared" si="1"/>
        <v>Asian</v>
      </c>
      <c r="R34" s="337" t="str">
        <f t="shared" si="1"/>
        <v>Native Hawaiian or Pacific Islander</v>
      </c>
      <c r="S34" s="337" t="str">
        <f t="shared" si="1"/>
        <v>White</v>
      </c>
      <c r="T34" s="337" t="str">
        <f t="shared" si="1"/>
        <v>More than one race</v>
      </c>
      <c r="U34" s="338" t="str">
        <f t="shared" si="1"/>
        <v/>
      </c>
      <c r="V34" s="339"/>
      <c r="W34" s="340">
        <f>(COUNTIFS(AA36:AG36,"&lt;"&amp;5)-COUNTIFS(AA36:AG36,"&lt;"&amp;5,AA34:AG34,""))+(COUNTIFS(AA37:AG37,"&lt;"&amp;5)-COUNTIFS(AA37:AG37,"&lt;"&amp;5,AA34:AG34,""))</f>
        <v>1</v>
      </c>
      <c r="X34" s="339"/>
      <c r="Y34" s="341" t="str">
        <f>B46</f>
        <v>RACE / ETHNICITY</v>
      </c>
      <c r="Z34" s="342" t="s">
        <v>6</v>
      </c>
      <c r="AA34" s="343" t="str">
        <f>O34</f>
        <v>African American or Black</v>
      </c>
      <c r="AB34" s="344" t="str">
        <f t="shared" ref="AB34:AG34" si="2">P34</f>
        <v>American Indian or Alaska Native</v>
      </c>
      <c r="AC34" s="344" t="str">
        <f t="shared" si="2"/>
        <v>Asian</v>
      </c>
      <c r="AD34" s="344" t="str">
        <f t="shared" si="2"/>
        <v>Native Hawaiian or Pacific Islander</v>
      </c>
      <c r="AE34" s="344" t="str">
        <f t="shared" si="2"/>
        <v>White</v>
      </c>
      <c r="AF34" s="344" t="str">
        <f t="shared" si="2"/>
        <v>More than one race</v>
      </c>
      <c r="AG34" s="345" t="str">
        <f t="shared" si="2"/>
        <v/>
      </c>
    </row>
    <row r="35" spans="1:33" ht="30.6" customHeight="1" x14ac:dyDescent="0.55000000000000004">
      <c r="A35" s="441"/>
      <c r="B35" s="293" t="s">
        <v>130</v>
      </c>
      <c r="C35" s="68">
        <f>SUM(D35:J35)</f>
        <v>72287</v>
      </c>
      <c r="D35" s="202">
        <f t="shared" ref="D35:J35" si="3">IF(OR(D27="",D27&lt;0),"",D27)</f>
        <v>1768</v>
      </c>
      <c r="E35" s="203">
        <f t="shared" si="3"/>
        <v>14350</v>
      </c>
      <c r="F35" s="203">
        <f t="shared" si="3"/>
        <v>30832</v>
      </c>
      <c r="G35" s="203">
        <f t="shared" si="3"/>
        <v>10370</v>
      </c>
      <c r="H35" s="203">
        <f t="shared" si="3"/>
        <v>351</v>
      </c>
      <c r="I35" s="203">
        <f t="shared" si="3"/>
        <v>14616</v>
      </c>
      <c r="J35" s="272" t="str">
        <f t="shared" si="3"/>
        <v/>
      </c>
      <c r="L35" s="464"/>
      <c r="N35" s="346">
        <f>SUM(O35:U35)</f>
        <v>72287</v>
      </c>
      <c r="O35" s="347">
        <f t="shared" ref="O35:U35" si="4">IF(O46="","",INDEX($D35:$J35,1,MATCH(O46,$D46:$J46,0)))</f>
        <v>1768</v>
      </c>
      <c r="P35" s="348">
        <f t="shared" si="4"/>
        <v>14350</v>
      </c>
      <c r="Q35" s="348">
        <f t="shared" si="4"/>
        <v>30832</v>
      </c>
      <c r="R35" s="348">
        <f t="shared" si="4"/>
        <v>10370</v>
      </c>
      <c r="S35" s="348">
        <f t="shared" si="4"/>
        <v>351</v>
      </c>
      <c r="T35" s="348">
        <f t="shared" si="4"/>
        <v>14616</v>
      </c>
      <c r="U35" s="349" t="str">
        <f t="shared" si="4"/>
        <v/>
      </c>
      <c r="W35" s="350"/>
      <c r="Y35" s="351" t="s">
        <v>36</v>
      </c>
      <c r="Z35" s="352">
        <f t="shared" ref="Z35:AG35" si="5">SUM(N35:N36)</f>
        <v>73098</v>
      </c>
      <c r="AA35" s="353">
        <f t="shared" si="5"/>
        <v>1785</v>
      </c>
      <c r="AB35" s="354">
        <f t="shared" si="5"/>
        <v>14525</v>
      </c>
      <c r="AC35" s="354">
        <f t="shared" si="5"/>
        <v>31160</v>
      </c>
      <c r="AD35" s="354">
        <f t="shared" si="5"/>
        <v>10455</v>
      </c>
      <c r="AE35" s="354">
        <f t="shared" si="5"/>
        <v>354</v>
      </c>
      <c r="AF35" s="354">
        <f t="shared" si="5"/>
        <v>14819</v>
      </c>
      <c r="AG35" s="355">
        <f t="shared" si="5"/>
        <v>0</v>
      </c>
    </row>
    <row r="36" spans="1:33" ht="30.6" customHeight="1" x14ac:dyDescent="0.55000000000000004">
      <c r="A36" s="441"/>
      <c r="B36" s="294" t="s">
        <v>7</v>
      </c>
      <c r="C36" s="57">
        <f>SUM(D36:J36)</f>
        <v>811</v>
      </c>
      <c r="D36" s="205">
        <f t="shared" ref="D36:J36" si="6">IF(OR(D29="",D29&lt;0),"",D29)</f>
        <v>17</v>
      </c>
      <c r="E36" s="206">
        <f t="shared" si="6"/>
        <v>175</v>
      </c>
      <c r="F36" s="206">
        <f t="shared" si="6"/>
        <v>328</v>
      </c>
      <c r="G36" s="206">
        <f t="shared" si="6"/>
        <v>85</v>
      </c>
      <c r="H36" s="206">
        <f t="shared" si="6"/>
        <v>3</v>
      </c>
      <c r="I36" s="206">
        <f t="shared" si="6"/>
        <v>203</v>
      </c>
      <c r="J36" s="273" t="str">
        <f t="shared" si="6"/>
        <v/>
      </c>
      <c r="L36" s="464"/>
      <c r="N36" s="356">
        <f>SUM(O36:U36)</f>
        <v>811</v>
      </c>
      <c r="O36" s="357">
        <f t="shared" ref="O36:U36" si="7">IF(O46="","",INDEX($D36:$J36,1,MATCH(O46,$D46:$J46,0)))</f>
        <v>17</v>
      </c>
      <c r="P36" s="358">
        <f t="shared" si="7"/>
        <v>175</v>
      </c>
      <c r="Q36" s="358">
        <f t="shared" si="7"/>
        <v>328</v>
      </c>
      <c r="R36" s="358">
        <f t="shared" si="7"/>
        <v>85</v>
      </c>
      <c r="S36" s="358">
        <f t="shared" si="7"/>
        <v>3</v>
      </c>
      <c r="T36" s="358">
        <f t="shared" si="7"/>
        <v>203</v>
      </c>
      <c r="U36" s="359" t="str">
        <f t="shared" si="7"/>
        <v/>
      </c>
      <c r="W36" s="481" t="str">
        <f>IF(AND(AA36&lt;5,AA34&lt;&gt;""),SUBSTITUTE(ADDRESS(ROWS($1:35),MATCH(AA34,$A34:$J34,0)),"$","")&amp;"; ","")&amp;
IF(AND(AB36&lt;5,AB34&lt;&gt;""),SUBSTITUTE(ADDRESS(ROWS($1:35),MATCH(AB34,$A34:$J34,0)),"$","")&amp;"; ","")&amp;
IF(AND(AC36&lt;5,AC34&lt;&gt;""),SUBSTITUTE(ADDRESS(ROWS($1:35),MATCH(AC34,$A34:$J34,0)),"$","")&amp;"; ","")&amp;
IF(AND(AD36&lt;5,AD34&lt;&gt;""),SUBSTITUTE(ADDRESS(ROWS($1:35),MATCH(AD34,$A34:$J34,0)),"$","")&amp;"; ","")&amp;
IF(AND(AE36&lt;5,AE34&lt;&gt;""),SUBSTITUTE(ADDRESS(ROWS($1:35),MATCH(AE34,$A34:$J34,0)),"$","")&amp;"; ","")&amp;
IF(AND(AF36&lt;5,AF34&lt;&gt;""),SUBSTITUTE(ADDRESS(ROWS($1:35),MATCH(AF34,$A34:$J34,0)),"$","")&amp;"; ","")&amp;
IF(AND(AG36&lt;5,AG34&lt;&gt;""),SUBSTITUTE(ADDRESS(ROWS($1:35),MATCH(AG34,$A34:$J34,0)),"$","")&amp;"; ","")&amp;
IF(AND(AA37&lt;5,AA34&lt;&gt;""),SUBSTITUTE(ADDRESS(ROWS($1:36),MATCH(AA34,$A34:$J34,0)),"$","")&amp;"; ","")&amp;
IF(AND(AB37&lt;5,AB34&lt;&gt;""),SUBSTITUTE(ADDRESS(ROWS($1:36),MATCH(AB34,$A34:$J34,0)),"$","")&amp;"; ","")&amp;
IF(AND(AC37&lt;5,AC34&lt;&gt;""),SUBSTITUTE(ADDRESS(ROWS($1:36),MATCH(AC34,$A34:$J34,0)),"$","")&amp;"; ","")&amp;
IF(AND(AD37&lt;5,AD34&lt;&gt;""),SUBSTITUTE(ADDRESS(ROWS($1:36),MATCH(AD34,$A34:$J34,0)),"$","")&amp;"; ","")&amp;
IF(AND(AE37&lt;5,AE34&lt;&gt;""),SUBSTITUTE(ADDRESS(ROWS($1:36),MATCH(AE34,$A34:$J34,0)),"$","")&amp;"; ","")&amp;
IF(AND(AF37&lt;5,AF34&lt;&gt;""),SUBSTITUTE(ADDRESS(ROWS($1:36),MATCH(AF34,$A34:$J34,0)),"$","")&amp;"; ","")&amp;
IF(AND(AG37&lt;5,AG34&lt;&gt;""),SUBSTITUTE(ADDRESS(ROWS($1:36),MATCH(AG34,$A34:$J34,0)),"$","")&amp;"; ","")</f>
        <v xml:space="preserve">H36; </v>
      </c>
      <c r="Z36" s="391" t="s">
        <v>37</v>
      </c>
      <c r="AA36" s="361">
        <f>IFERROR(AA35*$N35/$Z35,"")</f>
        <v>1765.1959697939751</v>
      </c>
      <c r="AB36" s="362">
        <f t="shared" ref="AB36:AG36" si="8">IFERROR(AB35*$N35/$Z35,"")</f>
        <v>14363.849558127446</v>
      </c>
      <c r="AC36" s="362">
        <f t="shared" si="8"/>
        <v>30814.289310241045</v>
      </c>
      <c r="AD36" s="362">
        <f t="shared" si="8"/>
        <v>10339.004965936141</v>
      </c>
      <c r="AE36" s="362">
        <f t="shared" si="8"/>
        <v>350.0724780431749</v>
      </c>
      <c r="AF36" s="362">
        <f t="shared" si="8"/>
        <v>14654.587717858218</v>
      </c>
      <c r="AG36" s="363">
        <f t="shared" si="8"/>
        <v>0</v>
      </c>
    </row>
    <row r="37" spans="1:33" ht="30.6" customHeight="1" thickBot="1" x14ac:dyDescent="0.6">
      <c r="A37" s="441"/>
      <c r="B37" s="295" t="s">
        <v>131</v>
      </c>
      <c r="C37" s="58">
        <f>IF(OR(C35="",C35&lt;=0),"-",C36/C35)</f>
        <v>1.1219168038513149E-2</v>
      </c>
      <c r="D37" s="108">
        <f t="shared" ref="D37:J37" si="9">IF(OR(D35="",D35&lt;=0),"-",D36/D35)</f>
        <v>9.6153846153846159E-3</v>
      </c>
      <c r="E37" s="109">
        <f t="shared" si="9"/>
        <v>1.2195121951219513E-2</v>
      </c>
      <c r="F37" s="109">
        <f t="shared" si="9"/>
        <v>1.0638297872340425E-2</v>
      </c>
      <c r="G37" s="109">
        <f t="shared" si="9"/>
        <v>8.1967213114754103E-3</v>
      </c>
      <c r="H37" s="109">
        <f t="shared" si="9"/>
        <v>8.5470085470085479E-3</v>
      </c>
      <c r="I37" s="109">
        <f t="shared" si="9"/>
        <v>1.3888888888888888E-2</v>
      </c>
      <c r="J37" s="110" t="str">
        <f t="shared" si="9"/>
        <v>-</v>
      </c>
      <c r="L37" s="464"/>
      <c r="N37" s="364" t="s">
        <v>43</v>
      </c>
      <c r="O37" s="365">
        <f>IFERROR(O35/$N35,"")</f>
        <v>2.4458062998879468E-2</v>
      </c>
      <c r="P37" s="366">
        <f t="shared" ref="P37:U38" si="10">IFERROR(P35/$N35,"")</f>
        <v>0.19851425567529432</v>
      </c>
      <c r="Q37" s="366">
        <f t="shared" si="10"/>
        <v>0.42652205790806091</v>
      </c>
      <c r="R37" s="366">
        <f t="shared" si="10"/>
        <v>0.14345594643573534</v>
      </c>
      <c r="S37" s="366">
        <f t="shared" si="10"/>
        <v>4.855644860071659E-3</v>
      </c>
      <c r="T37" s="366">
        <f t="shared" si="10"/>
        <v>0.2021940321219583</v>
      </c>
      <c r="U37" s="367" t="str">
        <f t="shared" si="10"/>
        <v/>
      </c>
      <c r="V37" s="368"/>
      <c r="W37" s="482"/>
      <c r="X37" s="368"/>
      <c r="Y37" s="246" t="str">
        <f>IFERROR(CHOOSE(MAX(O46:U46),"need more data","CHISQ.TEST(L21:M22, X22:Y23)","CHISQ.TEST(L21:N22, X22:Z23)","CHISQ.TEST(L21:O22, X22:AA23)","CHISQ.TEST(L21:P22, X22:AB23)","CHISQ.TEST(L21:Q22, X22:AC23)","CHISQ.TEST(L21:R22, X22:AD23)"),"")</f>
        <v>CHISQ.TEST(L21:Q22, X22:AC23)</v>
      </c>
      <c r="Z37" s="392" t="s">
        <v>38</v>
      </c>
      <c r="AA37" s="369">
        <f>IFERROR(AA35*$N36/$Z35,"")</f>
        <v>19.804030206024787</v>
      </c>
      <c r="AB37" s="370">
        <f t="shared" ref="AB37:AG37" si="11">IFERROR(AB35*$N36/$Z35,"")</f>
        <v>161.15044187255467</v>
      </c>
      <c r="AC37" s="370">
        <f t="shared" si="11"/>
        <v>345.71068975895372</v>
      </c>
      <c r="AD37" s="370">
        <f t="shared" si="11"/>
        <v>115.99503406385948</v>
      </c>
      <c r="AE37" s="370">
        <f t="shared" si="11"/>
        <v>3.9275219568250841</v>
      </c>
      <c r="AF37" s="370">
        <f t="shared" si="11"/>
        <v>164.41228214178227</v>
      </c>
      <c r="AG37" s="371">
        <f t="shared" si="11"/>
        <v>0</v>
      </c>
    </row>
    <row r="38" spans="1:33" ht="30.6" customHeight="1" thickBot="1" x14ac:dyDescent="0.6">
      <c r="A38" s="441"/>
      <c r="B38" s="296" t="s">
        <v>132</v>
      </c>
      <c r="C38" s="275" t="str">
        <f>IF(Y39="need more data","Need more data",IF(Y39="","",IF(Y39&lt;=$Z$1, "No", "Yes")))</f>
        <v>No</v>
      </c>
      <c r="D38" s="276" t="str">
        <f t="shared" ref="D38:J38" si="12">IFERROR(IF(MIN(_xlfn.MINIFS($AA36:$AG36,$AA34:$AG34,D34),_xlfn.MINIFS($AA37:$AG37,$AA34:$AG34,D34))&lt;5,"-",IF(INDEX($AA39:$AG39,1,MATCH(D34,$AA34:$AG34,0))&lt;=$Z$1, "No", "Yes")),"")</f>
        <v>Yes</v>
      </c>
      <c r="E38" s="277" t="str">
        <f t="shared" si="12"/>
        <v>Yes</v>
      </c>
      <c r="F38" s="277" t="str">
        <f t="shared" si="12"/>
        <v>Yes</v>
      </c>
      <c r="G38" s="277" t="str">
        <f t="shared" si="12"/>
        <v>No</v>
      </c>
      <c r="H38" s="277" t="str">
        <f>IFERROR(IF(MIN(_xlfn.MINIFS($AA36:$AG36,$AA34:$AG34,H34),_xlfn.MINIFS($AA37:$AG37,$AA34:$AG34,H34))&lt;5,"-",IF(INDEX($AA39:$AG39,1,MATCH(H34,$AA34:$AG34,0))&lt;=$Z$1, "No", "Yes")),"")</f>
        <v>-</v>
      </c>
      <c r="I38" s="277" t="str">
        <f t="shared" si="12"/>
        <v>No</v>
      </c>
      <c r="J38" s="278" t="str">
        <f t="shared" si="12"/>
        <v>-</v>
      </c>
      <c r="L38" s="465"/>
      <c r="N38" s="372" t="s">
        <v>44</v>
      </c>
      <c r="O38" s="373">
        <f>IFERROR(O36/$N36,"")</f>
        <v>2.096177558569667E-2</v>
      </c>
      <c r="P38" s="374">
        <f t="shared" si="10"/>
        <v>0.21578298397040691</v>
      </c>
      <c r="Q38" s="374">
        <f t="shared" si="10"/>
        <v>0.40443896424167697</v>
      </c>
      <c r="R38" s="374">
        <f t="shared" si="10"/>
        <v>0.10480887792848335</v>
      </c>
      <c r="S38" s="374">
        <f t="shared" si="10"/>
        <v>3.6991368680641184E-3</v>
      </c>
      <c r="T38" s="374">
        <f t="shared" si="10"/>
        <v>0.25030826140567203</v>
      </c>
      <c r="U38" s="375" t="str">
        <f t="shared" si="10"/>
        <v/>
      </c>
      <c r="V38" s="376"/>
      <c r="W38" s="350"/>
      <c r="X38" s="368"/>
      <c r="Y38" s="377" t="s">
        <v>29</v>
      </c>
      <c r="Z38" s="360" t="s">
        <v>39</v>
      </c>
      <c r="AA38" s="378">
        <f>IFERROR((O38-O37)/SQRT(O37*(1-O37)/$N36),"")</f>
        <v>-0.6445899830578885</v>
      </c>
      <c r="AB38" s="379">
        <f t="shared" ref="AB38:AG38" si="13">IFERROR((P38-P37)/SQRT(P37*(1-P37)/$N36),"")</f>
        <v>1.2328976721223446</v>
      </c>
      <c r="AC38" s="379">
        <f t="shared" si="13"/>
        <v>-1.2715728151770451</v>
      </c>
      <c r="AD38" s="379">
        <f t="shared" si="13"/>
        <v>-3.1397339886434481</v>
      </c>
      <c r="AE38" s="379">
        <f t="shared" si="13"/>
        <v>-0.47379728299631052</v>
      </c>
      <c r="AF38" s="379">
        <f t="shared" si="13"/>
        <v>3.411545388978233</v>
      </c>
      <c r="AG38" s="380" t="str">
        <f t="shared" si="13"/>
        <v/>
      </c>
    </row>
    <row r="39" spans="1:33" ht="28" customHeight="1" thickBot="1" x14ac:dyDescent="0.6">
      <c r="A39" s="441"/>
      <c r="B39" s="438"/>
      <c r="C39" s="438"/>
      <c r="D39" s="438"/>
      <c r="E39" s="438"/>
      <c r="F39" s="438"/>
      <c r="G39" s="438"/>
      <c r="H39" s="438"/>
      <c r="I39" s="438"/>
      <c r="J39" s="438"/>
      <c r="K39" s="137" t="s">
        <v>81</v>
      </c>
      <c r="L39" s="137"/>
      <c r="M39" s="200"/>
      <c r="N39" s="246"/>
      <c r="Y39" s="381">
        <f>IFERROR(CHOOSE(MAX(O46:U46),"need more data",_xlfn.CHISQ.TEST(O35:P36, AA36:AB37),_xlfn.CHISQ.TEST(O35:Q36, AA36:AC37),_xlfn.CHISQ.TEST(O35:R36, AA36:AD37),_xlfn.CHISQ.TEST(O35:S36, AA36:AE37),_xlfn.CHISQ.TEST(O35:T36, AA36:AF37),_xlfn.CHISQ.TEST(O35:U36, AA36:AG37)),"")</f>
        <v>1.1084540209106578E-3</v>
      </c>
      <c r="Z39" s="382" t="s">
        <v>40</v>
      </c>
      <c r="AA39" s="369">
        <f>IF(ISNUMBER(AA38),2*NORMSDIST(-ABS(AA38)),"")</f>
        <v>0.51919292795417293</v>
      </c>
      <c r="AB39" s="370">
        <f t="shared" ref="AB39:AG39" si="14">IF(ISNUMBER(AB38),2*NORMSDIST(-ABS(AB38)),"")</f>
        <v>0.21761394407858914</v>
      </c>
      <c r="AC39" s="370">
        <f t="shared" si="14"/>
        <v>0.20352494070714536</v>
      </c>
      <c r="AD39" s="370">
        <f t="shared" si="14"/>
        <v>1.6910130935451173E-3</v>
      </c>
      <c r="AE39" s="370">
        <f t="shared" si="14"/>
        <v>0.63564447228115362</v>
      </c>
      <c r="AF39" s="370">
        <f t="shared" si="14"/>
        <v>6.4595745952168813E-4</v>
      </c>
      <c r="AG39" s="371" t="str">
        <f t="shared" si="14"/>
        <v/>
      </c>
    </row>
    <row r="40" spans="1:33" ht="20.7" thickBot="1" x14ac:dyDescent="0.6">
      <c r="A40" s="441"/>
      <c r="B40" s="292" t="s">
        <v>89</v>
      </c>
      <c r="C40" s="252"/>
      <c r="D40" s="252"/>
      <c r="E40" s="252"/>
      <c r="F40" s="252"/>
      <c r="G40" s="252"/>
      <c r="H40" s="252"/>
      <c r="I40" s="252"/>
      <c r="J40" s="253"/>
      <c r="K40" s="266"/>
      <c r="L40" s="463" t="str">
        <f>IF(C45="Yes","*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IF(W42=0,"",CHAR(10)&amp;CHAR(10)&amp;"* There "&amp;IF(W42=1,"is ","are ")&amp;W42&amp;" cell"&amp;IF(W42=1,"","s")&amp;" contributing to expected value which "&amp;IF(W42=1,"is","are")&amp;" too small to include calculations. In this table, cell"&amp;IF(W42=1,": ","s: ")&amp;SUBSTITUTE(W43,"; ","",W42)&amp;".")</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
* There is 1 cell contributing to expected value which is too small to include calculations. In this table, cell: H43.</v>
      </c>
      <c r="N40" s="246"/>
      <c r="Y40" s="247"/>
      <c r="Z40" s="247"/>
    </row>
    <row r="41" spans="1:33" ht="29.1" customHeight="1" x14ac:dyDescent="0.55000000000000004">
      <c r="A41" s="441"/>
      <c r="B41" s="315" t="s">
        <v>45</v>
      </c>
      <c r="C41" s="267" t="s">
        <v>6</v>
      </c>
      <c r="D41" s="268" t="s">
        <v>1</v>
      </c>
      <c r="E41" s="269" t="s">
        <v>2</v>
      </c>
      <c r="F41" s="269" t="s">
        <v>3</v>
      </c>
      <c r="G41" s="269" t="s">
        <v>4</v>
      </c>
      <c r="H41" s="270" t="s">
        <v>5</v>
      </c>
      <c r="I41" s="270" t="s">
        <v>8</v>
      </c>
      <c r="J41" s="271" t="s">
        <v>10</v>
      </c>
      <c r="L41" s="464"/>
      <c r="N41" s="246"/>
      <c r="Y41" s="247"/>
      <c r="Z41" s="247"/>
    </row>
    <row r="42" spans="1:33" ht="30.6" customHeight="1" x14ac:dyDescent="0.55000000000000004">
      <c r="A42" s="441"/>
      <c r="B42" s="293" t="s">
        <v>78</v>
      </c>
      <c r="C42" s="68">
        <f>SUM(D42:J42)</f>
        <v>1221</v>
      </c>
      <c r="D42" s="202">
        <f t="shared" ref="D42:J42" si="15">IF(OR(D28="",D28&lt;0),"",D28)</f>
        <v>27</v>
      </c>
      <c r="E42" s="203">
        <f t="shared" si="15"/>
        <v>265</v>
      </c>
      <c r="F42" s="203">
        <f t="shared" si="15"/>
        <v>490</v>
      </c>
      <c r="G42" s="203">
        <f t="shared" si="15"/>
        <v>125</v>
      </c>
      <c r="H42" s="203">
        <f t="shared" si="15"/>
        <v>6</v>
      </c>
      <c r="I42" s="203">
        <f t="shared" si="15"/>
        <v>308</v>
      </c>
      <c r="J42" s="272" t="str">
        <f t="shared" si="15"/>
        <v/>
      </c>
      <c r="L42" s="464"/>
      <c r="N42" s="346">
        <f>SUM(O42:U42)</f>
        <v>1221</v>
      </c>
      <c r="O42" s="347">
        <f t="shared" ref="O42:U42" si="16">IF(O46="","",INDEX($D42:$J42,1,MATCH(O46,$D46:$J46,0)))</f>
        <v>27</v>
      </c>
      <c r="P42" s="348">
        <f t="shared" si="16"/>
        <v>265</v>
      </c>
      <c r="Q42" s="348">
        <f t="shared" si="16"/>
        <v>490</v>
      </c>
      <c r="R42" s="348">
        <f t="shared" si="16"/>
        <v>125</v>
      </c>
      <c r="S42" s="348">
        <f t="shared" si="16"/>
        <v>6</v>
      </c>
      <c r="T42" s="348">
        <f t="shared" si="16"/>
        <v>308</v>
      </c>
      <c r="U42" s="349" t="str">
        <f t="shared" si="16"/>
        <v/>
      </c>
      <c r="W42" s="340">
        <f>(COUNTIFS(AA43:AG43,"&lt;"&amp;5)-COUNTIFS(AA43:AG43,"&lt;"&amp;5,AA34:AG34,""))+(COUNTIFS(AA44:AG44,"&lt;"&amp;5)-COUNTIFS(AA44:AG44,"&lt;"&amp;5,AA34:AG34,""))</f>
        <v>1</v>
      </c>
      <c r="Y42" s="351" t="s">
        <v>36</v>
      </c>
      <c r="Z42" s="352">
        <f>SUM(N42:N43)</f>
        <v>2032</v>
      </c>
      <c r="AA42" s="353">
        <f>SUM(O42:O43)</f>
        <v>44</v>
      </c>
      <c r="AB42" s="354">
        <f>SUM(P42:P43)</f>
        <v>440</v>
      </c>
      <c r="AC42" s="354">
        <f t="shared" ref="AC42:AG42" si="17">SUM(Q42:Q43)</f>
        <v>818</v>
      </c>
      <c r="AD42" s="354">
        <f t="shared" si="17"/>
        <v>210</v>
      </c>
      <c r="AE42" s="354">
        <f t="shared" si="17"/>
        <v>9</v>
      </c>
      <c r="AF42" s="354">
        <f t="shared" si="17"/>
        <v>511</v>
      </c>
      <c r="AG42" s="393">
        <f t="shared" si="17"/>
        <v>0</v>
      </c>
    </row>
    <row r="43" spans="1:33" ht="30.6" customHeight="1" x14ac:dyDescent="0.55000000000000004">
      <c r="A43" s="441"/>
      <c r="B43" s="294" t="s">
        <v>7</v>
      </c>
      <c r="C43" s="57">
        <f>C36</f>
        <v>811</v>
      </c>
      <c r="D43" s="205">
        <f t="shared" ref="D43:J43" si="18">D36</f>
        <v>17</v>
      </c>
      <c r="E43" s="206">
        <f t="shared" si="18"/>
        <v>175</v>
      </c>
      <c r="F43" s="206">
        <f t="shared" si="18"/>
        <v>328</v>
      </c>
      <c r="G43" s="206">
        <f t="shared" si="18"/>
        <v>85</v>
      </c>
      <c r="H43" s="206">
        <f t="shared" si="18"/>
        <v>3</v>
      </c>
      <c r="I43" s="206">
        <f t="shared" si="18"/>
        <v>203</v>
      </c>
      <c r="J43" s="273" t="str">
        <f t="shared" si="18"/>
        <v/>
      </c>
      <c r="L43" s="464"/>
      <c r="N43" s="356">
        <f>SUM(O43:U43)</f>
        <v>811</v>
      </c>
      <c r="O43" s="357">
        <f t="shared" ref="O43:U43" si="19">IF(O46="","",INDEX($D43:$J43,1,MATCH(O46,$D46:$J46,0)))</f>
        <v>17</v>
      </c>
      <c r="P43" s="358">
        <f t="shared" si="19"/>
        <v>175</v>
      </c>
      <c r="Q43" s="358">
        <f t="shared" si="19"/>
        <v>328</v>
      </c>
      <c r="R43" s="358">
        <f t="shared" si="19"/>
        <v>85</v>
      </c>
      <c r="S43" s="358">
        <f t="shared" si="19"/>
        <v>3</v>
      </c>
      <c r="T43" s="358">
        <f t="shared" si="19"/>
        <v>203</v>
      </c>
      <c r="U43" s="359" t="str">
        <f t="shared" si="19"/>
        <v/>
      </c>
      <c r="W43" s="481" t="str">
        <f>IF(AND(AA43&lt;5,AA34&lt;&gt;""),SUBSTITUTE(ADDRESS(ROWS($1:42),MATCH(AA34,$A34:$J34,0)),"$","")&amp;"; ","")&amp;
IF(AND(AB43&lt;5,AB34&lt;&gt;""),SUBSTITUTE(ADDRESS(ROWS($1:42),MATCH(AB34,$A34:$J34,0)),"$","")&amp;"; ","")&amp;
IF(AND(AC43&lt;5,AC34&lt;&gt;""),SUBSTITUTE(ADDRESS(ROWS($1:42),MATCH(AC34,$A34:$J34,0)),"$","")&amp;"; ","")&amp;
IF(AND(AD43&lt;5,AD34&lt;&gt;""),SUBSTITUTE(ADDRESS(ROWS($1:42),MATCH(AD34,$A34:$J34,0)),"$","")&amp;"; ","")&amp;
IF(AND(AE43&lt;5,AE34&lt;&gt;""),SUBSTITUTE(ADDRESS(ROWS($1:42),MATCH(AE34,$A34:$J34,0)),"$","")&amp;"; ","")&amp;
IF(AND(AF43&lt;5,AF34&lt;&gt;""),SUBSTITUTE(ADDRESS(ROWS($1:42),MATCH(AF34,$A34:$J34,0)),"$","")&amp;"; ","")&amp;
IF(AND(AG43&lt;5,AG34&lt;&gt;""),SUBSTITUTE(ADDRESS(ROWS($1:42),MATCH(AG34,$A34:$J34,0)),"$","")&amp;"; ","")&amp;
IF(AND(AA44&lt;5,AA34&lt;&gt;""),SUBSTITUTE(ADDRESS(ROWS($1:43),MATCH(AA34,$A34:$J34,0)),"$","")&amp;"; ","")&amp;
IF(AND(AB44&lt;5,AB34&lt;&gt;""),SUBSTITUTE(ADDRESS(ROWS($1:43),MATCH(AB34,$A34:$J34,0)),"$","")&amp;"; ","")&amp;
IF(AND(AC44&lt;5,AC34&lt;&gt;""),SUBSTITUTE(ADDRESS(ROWS($1:43),MATCH(AC34,$A34:$J34,0)),"$","")&amp;"; ","")&amp;
IF(AND(AD44&lt;5,AD34&lt;&gt;""),SUBSTITUTE(ADDRESS(ROWS($1:43),MATCH(AD34,$A34:$J34,0)),"$","")&amp;"; ","")&amp;
IF(AND(AE44&lt;5,AE34&lt;&gt;""),SUBSTITUTE(ADDRESS(ROWS($1:43),MATCH(AE34,$A34:$J34,0)),"$","")&amp;"; ","")&amp;
IF(AND(AF44&lt;5,AF34&lt;&gt;""),SUBSTITUTE(ADDRESS(ROWS($1:43),MATCH(AF34,$A34:$J34,0)),"$","")&amp;"; ","")&amp;
IF(AND(AG44&lt;5,AG34&lt;&gt;""),SUBSTITUTE(ADDRESS(ROWS($1:43),MATCH(AG34,$A34:$J34,0)),"$","")&amp;"; ","")</f>
        <v xml:space="preserve">H43; </v>
      </c>
      <c r="Z43" s="391" t="s">
        <v>37</v>
      </c>
      <c r="AA43" s="361">
        <f t="shared" ref="AA43:AG43" si="20">IFERROR(AA42*$N42/$Z42,"")</f>
        <v>26.438976377952756</v>
      </c>
      <c r="AB43" s="362">
        <f t="shared" si="20"/>
        <v>264.38976377952758</v>
      </c>
      <c r="AC43" s="362">
        <f t="shared" si="20"/>
        <v>491.52460629921262</v>
      </c>
      <c r="AD43" s="362">
        <f t="shared" si="20"/>
        <v>126.18602362204724</v>
      </c>
      <c r="AE43" s="362">
        <f t="shared" si="20"/>
        <v>5.4079724409448815</v>
      </c>
      <c r="AF43" s="362">
        <f t="shared" si="20"/>
        <v>307.05265748031496</v>
      </c>
      <c r="AG43" s="363">
        <f t="shared" si="20"/>
        <v>0</v>
      </c>
    </row>
    <row r="44" spans="1:33" ht="30.6" customHeight="1" thickBot="1" x14ac:dyDescent="0.6">
      <c r="A44" s="441"/>
      <c r="B44" s="295" t="s">
        <v>79</v>
      </c>
      <c r="C44" s="58">
        <f>IF(OR(C42="",C42&lt;=0),"-",C43/C42)</f>
        <v>0.66420966420966421</v>
      </c>
      <c r="D44" s="59">
        <f>IF(OR(D42="",D42&lt;=0),"-",D43/D42)</f>
        <v>0.62962962962962965</v>
      </c>
      <c r="E44" s="60">
        <f t="shared" ref="E44:J44" si="21">IF(OR(E42="",E42&lt;=0),"-",E43/E42)</f>
        <v>0.660377358490566</v>
      </c>
      <c r="F44" s="60">
        <f t="shared" si="21"/>
        <v>0.66938775510204085</v>
      </c>
      <c r="G44" s="60">
        <f t="shared" si="21"/>
        <v>0.68</v>
      </c>
      <c r="H44" s="60">
        <f t="shared" si="21"/>
        <v>0.5</v>
      </c>
      <c r="I44" s="60">
        <f t="shared" si="21"/>
        <v>0.65909090909090906</v>
      </c>
      <c r="J44" s="63" t="str">
        <f t="shared" si="21"/>
        <v>-</v>
      </c>
      <c r="L44" s="464"/>
      <c r="N44" s="364" t="s">
        <v>43</v>
      </c>
      <c r="O44" s="365">
        <f t="shared" ref="O44:U45" si="22">IFERROR(O42/$N42,"")</f>
        <v>2.2113022113022112E-2</v>
      </c>
      <c r="P44" s="366">
        <f t="shared" si="22"/>
        <v>0.21703521703521703</v>
      </c>
      <c r="Q44" s="366">
        <f t="shared" si="22"/>
        <v>0.4013104013104013</v>
      </c>
      <c r="R44" s="366">
        <f t="shared" si="22"/>
        <v>0.10237510237510238</v>
      </c>
      <c r="S44" s="366">
        <f t="shared" si="22"/>
        <v>4.9140049140049139E-3</v>
      </c>
      <c r="T44" s="366">
        <f t="shared" si="22"/>
        <v>0.25225225225225223</v>
      </c>
      <c r="U44" s="367" t="str">
        <f t="shared" si="22"/>
        <v/>
      </c>
      <c r="V44" s="368"/>
      <c r="W44" s="482"/>
      <c r="X44" s="368"/>
      <c r="Y44" s="246" t="str">
        <f>IFERROR(CHOOSE(MAX(#REF!),"need more data","CHISQ.TEST(L21:M22, X22:Y23)","CHISQ.TEST(L21:N22, X22:Z23)","CHISQ.TEST(L21:O22, X22:AA23)","CHISQ.TEST(L21:P22, X22:AB23)","CHISQ.TEST(L21:Q22, X22:AC23)","CHISQ.TEST(L21:R22, X22:AD23)"),"")</f>
        <v/>
      </c>
      <c r="Z44" s="392" t="s">
        <v>38</v>
      </c>
      <c r="AA44" s="369">
        <f t="shared" ref="AA44:AG44" si="23">IFERROR(AA42*$N43/$Z42,"")</f>
        <v>17.561023622047244</v>
      </c>
      <c r="AB44" s="370">
        <f t="shared" si="23"/>
        <v>175.61023622047244</v>
      </c>
      <c r="AC44" s="370">
        <f t="shared" si="23"/>
        <v>326.47539370078738</v>
      </c>
      <c r="AD44" s="370">
        <f t="shared" si="23"/>
        <v>83.813976377952756</v>
      </c>
      <c r="AE44" s="370">
        <f t="shared" si="23"/>
        <v>3.5920275590551181</v>
      </c>
      <c r="AF44" s="370">
        <f t="shared" si="23"/>
        <v>203.94734251968504</v>
      </c>
      <c r="AG44" s="371">
        <f t="shared" si="23"/>
        <v>0</v>
      </c>
    </row>
    <row r="45" spans="1:33" ht="30.6" customHeight="1" thickBot="1" x14ac:dyDescent="0.6">
      <c r="A45" s="442"/>
      <c r="B45" s="296" t="s">
        <v>80</v>
      </c>
      <c r="C45" s="275" t="str">
        <f>IF(Y46="need more data","Need more data",IF(Y46="","",IF(Y46&lt;=$Z$1, "No", "Yes")))</f>
        <v>Yes</v>
      </c>
      <c r="D45" s="276" t="str">
        <f t="shared" ref="D45:J45" si="24">IFERROR(IF(MIN(_xlfn.MINIFS($AA43:$AG43,$AA34:$AG34,D34),_xlfn.MINIFS($AA44:$AG44,$AA34:$AG34,D34))&lt;5,"-",IF(INDEX($AA46:$AG46,1,MATCH(D34,$AA34:$AG34,0))&lt;=$Z$1, "No", "Yes")),"")</f>
        <v>Yes</v>
      </c>
      <c r="E45" s="277" t="str">
        <f t="shared" si="24"/>
        <v>Yes</v>
      </c>
      <c r="F45" s="277" t="str">
        <f t="shared" si="24"/>
        <v>Yes</v>
      </c>
      <c r="G45" s="277" t="str">
        <f t="shared" si="24"/>
        <v>Yes</v>
      </c>
      <c r="H45" s="277" t="str">
        <f t="shared" si="24"/>
        <v>-</v>
      </c>
      <c r="I45" s="277" t="str">
        <f t="shared" si="24"/>
        <v>Yes</v>
      </c>
      <c r="J45" s="278" t="str">
        <f t="shared" si="24"/>
        <v>-</v>
      </c>
      <c r="L45" s="465"/>
      <c r="N45" s="372" t="s">
        <v>44</v>
      </c>
      <c r="O45" s="373">
        <f t="shared" si="22"/>
        <v>2.096177558569667E-2</v>
      </c>
      <c r="P45" s="374">
        <f t="shared" si="22"/>
        <v>0.21578298397040691</v>
      </c>
      <c r="Q45" s="374">
        <f t="shared" si="22"/>
        <v>0.40443896424167697</v>
      </c>
      <c r="R45" s="374">
        <f t="shared" si="22"/>
        <v>0.10480887792848335</v>
      </c>
      <c r="S45" s="374">
        <f t="shared" si="22"/>
        <v>3.6991368680641184E-3</v>
      </c>
      <c r="T45" s="374">
        <f t="shared" si="22"/>
        <v>0.25030826140567203</v>
      </c>
      <c r="U45" s="375" t="str">
        <f t="shared" si="22"/>
        <v/>
      </c>
      <c r="V45" s="376"/>
      <c r="W45" s="350"/>
      <c r="X45" s="368"/>
      <c r="Y45" s="377" t="s">
        <v>29</v>
      </c>
      <c r="Z45" s="360" t="s">
        <v>39</v>
      </c>
      <c r="AA45" s="378">
        <f t="shared" ref="AA45:AG45" si="25">IFERROR((O45-O44)/SQRT(O44*(1-O44)/$N43),"")</f>
        <v>-0.2229514898150782</v>
      </c>
      <c r="AB45" s="379">
        <f t="shared" si="25"/>
        <v>-8.6508618170577825E-2</v>
      </c>
      <c r="AC45" s="379">
        <f t="shared" si="25"/>
        <v>0.18176667288492715</v>
      </c>
      <c r="AD45" s="379">
        <f t="shared" si="25"/>
        <v>0.22863690465203612</v>
      </c>
      <c r="AE45" s="379">
        <f t="shared" si="25"/>
        <v>-0.49475641740185666</v>
      </c>
      <c r="AF45" s="379">
        <f t="shared" si="25"/>
        <v>-0.12747046196068215</v>
      </c>
      <c r="AG45" s="380" t="str">
        <f t="shared" si="25"/>
        <v/>
      </c>
    </row>
    <row r="46" spans="1:33" s="259" customFormat="1" ht="31.5" customHeight="1" x14ac:dyDescent="0.55000000000000004">
      <c r="A46" s="287"/>
      <c r="B46" s="254" t="s">
        <v>45</v>
      </c>
      <c r="C46" s="255"/>
      <c r="D46" s="256">
        <f>IF(SUM(D35:D36)&lt;=0,"",MAX($C46:C46)+1)</f>
        <v>1</v>
      </c>
      <c r="E46" s="256">
        <f>IF(SUM(E35:E36)&lt;=0,"",MAX($C46:D46)+1)</f>
        <v>2</v>
      </c>
      <c r="F46" s="256">
        <f>IF(SUM(F35:F36)&lt;=0,"",MAX($C46:E46)+1)</f>
        <v>3</v>
      </c>
      <c r="G46" s="256">
        <f>IF(SUM(G35:G36)&lt;=0,"",MAX($C46:F46)+1)</f>
        <v>4</v>
      </c>
      <c r="H46" s="256">
        <f>IF(SUM(H35:H36)&lt;=0,"",MAX($C46:G46)+1)</f>
        <v>5</v>
      </c>
      <c r="I46" s="256">
        <f>IF(SUM(I35:I36)&lt;=0,"",MAX($C46:H46)+1)</f>
        <v>6</v>
      </c>
      <c r="J46" s="257" t="str">
        <f>IF(SUM(J35:J36)&lt;=0,"",MAX($C46:I46)+1)</f>
        <v/>
      </c>
      <c r="M46" s="258"/>
      <c r="N46" s="383">
        <f>C1</f>
        <v>0</v>
      </c>
      <c r="O46" s="384">
        <f>IF(MIN($D46:$J46)&lt;=0,"",MIN($D46:$J46))</f>
        <v>1</v>
      </c>
      <c r="P46" s="385">
        <f t="shared" ref="P46:U46" si="26">IFERROR(IF(O46=MAX($D46:$J46),"",O46+1),"")</f>
        <v>2</v>
      </c>
      <c r="Q46" s="385">
        <f t="shared" si="26"/>
        <v>3</v>
      </c>
      <c r="R46" s="385">
        <f t="shared" si="26"/>
        <v>4</v>
      </c>
      <c r="S46" s="385">
        <f t="shared" si="26"/>
        <v>5</v>
      </c>
      <c r="T46" s="385">
        <f t="shared" si="26"/>
        <v>6</v>
      </c>
      <c r="U46" s="386" t="str">
        <f t="shared" si="26"/>
        <v/>
      </c>
      <c r="V46" s="387"/>
      <c r="W46" s="387"/>
      <c r="X46" s="387"/>
      <c r="Y46" s="381">
        <f>IFERROR(CHOOSE(MAX(O46:U46),"need more data",_xlfn.CHISQ.TEST(O42:P43, AA43:AB44),_xlfn.CHISQ.TEST(O42:Q43, AA43:AC44),_xlfn.CHISQ.TEST(O42:R43, AA43:AD44),_xlfn.CHISQ.TEST(O42:S43, AA43:AE44),_xlfn.CHISQ.TEST(O42:T43, AA43:AF44),_xlfn.CHISQ.TEST(O42:U43, AA43:AG44)),"")</f>
        <v>0.99858205851921589</v>
      </c>
      <c r="Z46" s="382" t="s">
        <v>40</v>
      </c>
      <c r="AA46" s="369">
        <f t="shared" ref="AA46:AG46" si="27">IF(ISNUMBER(AA45),2*NORMSDIST(-ABS(AA45)),"")</f>
        <v>0.82357326170767287</v>
      </c>
      <c r="AB46" s="370">
        <f t="shared" si="27"/>
        <v>0.93106210544737278</v>
      </c>
      <c r="AC46" s="370">
        <f t="shared" si="27"/>
        <v>0.85576583996644917</v>
      </c>
      <c r="AD46" s="370">
        <f t="shared" si="27"/>
        <v>0.81915113845603971</v>
      </c>
      <c r="AE46" s="370">
        <f t="shared" si="27"/>
        <v>0.62077207201955908</v>
      </c>
      <c r="AF46" s="370">
        <f t="shared" si="27"/>
        <v>0.89856805038495979</v>
      </c>
      <c r="AG46" s="371" t="str">
        <f t="shared" si="27"/>
        <v/>
      </c>
    </row>
    <row r="47" spans="1:33" ht="15.6" x14ac:dyDescent="0.55000000000000004">
      <c r="B47" s="437"/>
      <c r="C47" s="438"/>
      <c r="D47" s="438"/>
      <c r="E47" s="438"/>
      <c r="F47" s="438"/>
      <c r="G47" s="438"/>
      <c r="H47" s="438"/>
      <c r="I47" s="438"/>
      <c r="J47" s="439"/>
      <c r="M47" s="138"/>
      <c r="N47" s="246"/>
      <c r="Y47" s="388"/>
      <c r="Z47" s="389"/>
      <c r="AA47" s="390"/>
      <c r="AB47" s="390"/>
      <c r="AC47" s="390"/>
      <c r="AD47" s="390"/>
      <c r="AE47" s="390"/>
      <c r="AF47" s="390"/>
      <c r="AG47" s="390"/>
    </row>
    <row r="48" spans="1:33" ht="26.5" customHeight="1" x14ac:dyDescent="0.55000000000000004">
      <c r="B48" s="299" t="s">
        <v>24</v>
      </c>
      <c r="C48" s="265"/>
      <c r="D48" s="265"/>
      <c r="E48" s="265"/>
      <c r="F48" s="265"/>
      <c r="G48" s="265"/>
      <c r="H48" s="265"/>
      <c r="I48" s="265"/>
      <c r="J48" s="265"/>
      <c r="K48" s="137" t="s">
        <v>81</v>
      </c>
      <c r="L48" s="137"/>
      <c r="M48" s="137"/>
      <c r="N48" s="246"/>
      <c r="Y48" s="245"/>
      <c r="AA48" s="245"/>
      <c r="AB48" s="245"/>
      <c r="AC48" s="245"/>
      <c r="AD48" s="245"/>
      <c r="AE48" s="245"/>
      <c r="AF48" s="245"/>
      <c r="AG48" s="245"/>
    </row>
    <row r="49" ht="15.6" hidden="1" x14ac:dyDescent="0.55000000000000004"/>
    <row r="50" ht="15.6" hidden="1" x14ac:dyDescent="0.55000000000000004"/>
    <row r="51" ht="15.6" hidden="1" x14ac:dyDescent="0.55000000000000004"/>
    <row r="52" ht="15.6" hidden="1" x14ac:dyDescent="0.55000000000000004"/>
    <row r="53" ht="15.6" hidden="1" x14ac:dyDescent="0.55000000000000004"/>
    <row r="54" ht="15.6" hidden="1" x14ac:dyDescent="0.55000000000000004"/>
    <row r="55" ht="15.6" hidden="1" x14ac:dyDescent="0.55000000000000004"/>
    <row r="56" ht="15.6" hidden="1" x14ac:dyDescent="0.55000000000000004"/>
    <row r="57" ht="15.6" hidden="1" x14ac:dyDescent="0.55000000000000004"/>
    <row r="58" ht="15.6" hidden="1" x14ac:dyDescent="0.55000000000000004"/>
    <row r="59" ht="15.6" hidden="1" x14ac:dyDescent="0.55000000000000004"/>
    <row r="60" ht="15.6" hidden="1" x14ac:dyDescent="0.55000000000000004"/>
    <row r="61" ht="15.6" hidden="1" x14ac:dyDescent="0.55000000000000004"/>
    <row r="62" ht="15.6" hidden="1" x14ac:dyDescent="0.55000000000000004"/>
    <row r="63" ht="15.6" hidden="1" x14ac:dyDescent="0.55000000000000004"/>
    <row r="64" ht="15.6" hidden="1" x14ac:dyDescent="0.55000000000000004"/>
    <row r="65" ht="15.6" hidden="1" x14ac:dyDescent="0.55000000000000004"/>
    <row r="66" ht="15.6" hidden="1" x14ac:dyDescent="0.55000000000000004"/>
    <row r="67" ht="15.6" hidden="1" x14ac:dyDescent="0.55000000000000004"/>
    <row r="68" ht="15.6" hidden="1" x14ac:dyDescent="0.55000000000000004"/>
    <row r="69" ht="15.6" hidden="1" x14ac:dyDescent="0.55000000000000004"/>
    <row r="70" ht="15.6" hidden="1" x14ac:dyDescent="0.55000000000000004"/>
    <row r="71" ht="15.6" hidden="1" x14ac:dyDescent="0.55000000000000004"/>
    <row r="72" ht="15.6" hidden="1" x14ac:dyDescent="0.55000000000000004"/>
    <row r="73" ht="15.6" hidden="1" x14ac:dyDescent="0.55000000000000004"/>
    <row r="74" ht="15.6" hidden="1" x14ac:dyDescent="0.55000000000000004"/>
    <row r="75" ht="15.6" hidden="1" x14ac:dyDescent="0.55000000000000004"/>
    <row r="76" ht="15.6" hidden="1" x14ac:dyDescent="0.55000000000000004"/>
    <row r="77" ht="15.6" hidden="1" x14ac:dyDescent="0.55000000000000004"/>
    <row r="78" ht="15.6" hidden="1" x14ac:dyDescent="0.55000000000000004"/>
    <row r="79" ht="15.6" hidden="1" x14ac:dyDescent="0.55000000000000004"/>
    <row r="80" ht="15.6" hidden="1" x14ac:dyDescent="0.55000000000000004"/>
    <row r="81" ht="15.6" hidden="1" x14ac:dyDescent="0.55000000000000004"/>
    <row r="82" ht="15.6" hidden="1" x14ac:dyDescent="0.55000000000000004"/>
    <row r="83" ht="15.6" hidden="1" x14ac:dyDescent="0.55000000000000004"/>
    <row r="84" ht="15.6" hidden="1" x14ac:dyDescent="0.55000000000000004"/>
    <row r="85" ht="15.6" hidden="1" x14ac:dyDescent="0.55000000000000004"/>
    <row r="86" ht="15.6" hidden="1" x14ac:dyDescent="0.55000000000000004"/>
    <row r="87" ht="15.6" hidden="1" x14ac:dyDescent="0.55000000000000004"/>
    <row r="88" ht="15.6" hidden="1" x14ac:dyDescent="0.55000000000000004"/>
    <row r="89" ht="15.6" hidden="1" x14ac:dyDescent="0.55000000000000004"/>
    <row r="90" ht="15.6" hidden="1" x14ac:dyDescent="0.55000000000000004"/>
    <row r="91" ht="15.6" hidden="1" x14ac:dyDescent="0.55000000000000004"/>
    <row r="92" ht="15.6" hidden="1" x14ac:dyDescent="0.55000000000000004"/>
    <row r="93" ht="15.6" hidden="1" x14ac:dyDescent="0.55000000000000004"/>
    <row r="94" ht="15.6" hidden="1" x14ac:dyDescent="0.55000000000000004"/>
    <row r="95" ht="15.6" hidden="1" x14ac:dyDescent="0.55000000000000004"/>
    <row r="96" ht="15.6" hidden="1" x14ac:dyDescent="0.55000000000000004"/>
    <row r="97" ht="15.6" hidden="1" x14ac:dyDescent="0.55000000000000004"/>
    <row r="98" ht="15.6" hidden="1" x14ac:dyDescent="0.55000000000000004"/>
    <row r="99" ht="15.6" hidden="1" x14ac:dyDescent="0.55000000000000004"/>
    <row r="100" ht="15.6" hidden="1" x14ac:dyDescent="0.55000000000000004"/>
    <row r="101" ht="15.6" hidden="1" x14ac:dyDescent="0.55000000000000004"/>
    <row r="102" ht="15.6" hidden="1" x14ac:dyDescent="0.55000000000000004"/>
    <row r="103" ht="15.6" hidden="1" x14ac:dyDescent="0.55000000000000004"/>
    <row r="104" ht="15.6" hidden="1" x14ac:dyDescent="0.55000000000000004"/>
    <row r="105" ht="15.6" hidden="1" x14ac:dyDescent="0.55000000000000004"/>
    <row r="106" ht="15.6" hidden="1" x14ac:dyDescent="0.55000000000000004"/>
    <row r="107" ht="15.6" hidden="1" x14ac:dyDescent="0.55000000000000004"/>
    <row r="108" ht="15.6" hidden="1" x14ac:dyDescent="0.55000000000000004"/>
    <row r="109" ht="15.6" hidden="1" x14ac:dyDescent="0.55000000000000004"/>
    <row r="110" ht="15.6" hidden="1" x14ac:dyDescent="0.55000000000000004"/>
    <row r="111" ht="15.6" hidden="1" x14ac:dyDescent="0.55000000000000004"/>
    <row r="112" ht="15.6" hidden="1" x14ac:dyDescent="0.55000000000000004"/>
    <row r="113" ht="15.6" hidden="1" x14ac:dyDescent="0.55000000000000004"/>
    <row r="114" ht="15.6" hidden="1" x14ac:dyDescent="0.55000000000000004"/>
    <row r="115" ht="15.6" hidden="1" x14ac:dyDescent="0.55000000000000004"/>
    <row r="116" ht="15.6" hidden="1" x14ac:dyDescent="0.55000000000000004"/>
    <row r="117" ht="15.6" hidden="1" x14ac:dyDescent="0.55000000000000004"/>
    <row r="118" ht="15.6" hidden="1" x14ac:dyDescent="0.55000000000000004"/>
    <row r="119" ht="15.6" hidden="1" x14ac:dyDescent="0.55000000000000004"/>
    <row r="120" ht="15.6" hidden="1" x14ac:dyDescent="0.55000000000000004"/>
    <row r="121" ht="15.6" hidden="1" x14ac:dyDescent="0.55000000000000004"/>
    <row r="122" ht="15.6" hidden="1" x14ac:dyDescent="0.55000000000000004"/>
    <row r="123" ht="15.6" hidden="1" x14ac:dyDescent="0.55000000000000004"/>
    <row r="124" ht="15.6" hidden="1" x14ac:dyDescent="0.55000000000000004"/>
    <row r="125" ht="15.6" hidden="1" x14ac:dyDescent="0.55000000000000004"/>
    <row r="126" ht="15.6" hidden="1" x14ac:dyDescent="0.55000000000000004"/>
    <row r="127" ht="15.6" hidden="1" x14ac:dyDescent="0.55000000000000004"/>
    <row r="128" ht="15.6" hidden="1" x14ac:dyDescent="0.55000000000000004"/>
    <row r="129" ht="15.6" hidden="1" x14ac:dyDescent="0.55000000000000004"/>
    <row r="130" ht="15.6" hidden="1" x14ac:dyDescent="0.55000000000000004"/>
    <row r="131" ht="15.6" hidden="1" x14ac:dyDescent="0.55000000000000004"/>
    <row r="132" ht="15.6" hidden="1" x14ac:dyDescent="0.55000000000000004"/>
    <row r="133" ht="15.6" hidden="1" x14ac:dyDescent="0.55000000000000004"/>
    <row r="134" ht="15.6" hidden="1" x14ac:dyDescent="0.55000000000000004"/>
    <row r="135" ht="15.6" hidden="1" x14ac:dyDescent="0.55000000000000004"/>
    <row r="136" ht="15.6" hidden="1" x14ac:dyDescent="0.55000000000000004"/>
    <row r="137" ht="15.6" hidden="1" x14ac:dyDescent="0.55000000000000004"/>
    <row r="138" ht="15.6" hidden="1" x14ac:dyDescent="0.55000000000000004"/>
    <row r="139" ht="15.6" hidden="1" x14ac:dyDescent="0.55000000000000004"/>
    <row r="140" ht="15.6" hidden="1" x14ac:dyDescent="0.55000000000000004"/>
    <row r="141" ht="15.6" hidden="1" x14ac:dyDescent="0.55000000000000004"/>
    <row r="142" ht="15.6" hidden="1" x14ac:dyDescent="0.55000000000000004"/>
    <row r="143" ht="15.6" hidden="1" x14ac:dyDescent="0.55000000000000004"/>
    <row r="144" ht="15.6" hidden="1" x14ac:dyDescent="0.55000000000000004"/>
    <row r="145" ht="15.6" hidden="1" x14ac:dyDescent="0.55000000000000004"/>
    <row r="146" ht="15.6" hidden="1" x14ac:dyDescent="0.55000000000000004"/>
    <row r="147" ht="15.6" hidden="1" x14ac:dyDescent="0.55000000000000004"/>
    <row r="148" ht="15.6" hidden="1" x14ac:dyDescent="0.55000000000000004"/>
    <row r="149" ht="15.6" hidden="1" x14ac:dyDescent="0.55000000000000004"/>
    <row r="150" ht="15.6" hidden="1" x14ac:dyDescent="0.55000000000000004"/>
    <row r="151" ht="15.6" hidden="1" x14ac:dyDescent="0.55000000000000004"/>
    <row r="152" ht="15.6" hidden="1" x14ac:dyDescent="0.55000000000000004"/>
    <row r="153" ht="15.6" hidden="1" x14ac:dyDescent="0.55000000000000004"/>
    <row r="154" ht="15.6" hidden="1" x14ac:dyDescent="0.55000000000000004"/>
    <row r="155" ht="15.6" hidden="1" x14ac:dyDescent="0.55000000000000004"/>
    <row r="156" ht="15.6" hidden="1" x14ac:dyDescent="0.55000000000000004"/>
    <row r="157" ht="15.6" hidden="1" x14ac:dyDescent="0.55000000000000004"/>
    <row r="158" ht="15.6" hidden="1" x14ac:dyDescent="0.55000000000000004"/>
    <row r="159" ht="15.6" hidden="1" x14ac:dyDescent="0.55000000000000004"/>
    <row r="160" ht="15.6" hidden="1" x14ac:dyDescent="0.55000000000000004"/>
    <row r="161" ht="15.6" hidden="1" x14ac:dyDescent="0.55000000000000004"/>
    <row r="162" ht="15.6" hidden="1" x14ac:dyDescent="0.55000000000000004"/>
    <row r="163" ht="15.6" hidden="1" x14ac:dyDescent="0.55000000000000004"/>
    <row r="164" ht="15.6" hidden="1" x14ac:dyDescent="0.55000000000000004"/>
    <row r="165" ht="15.6" hidden="1" x14ac:dyDescent="0.55000000000000004"/>
    <row r="166" ht="15.6" hidden="1" x14ac:dyDescent="0.55000000000000004"/>
    <row r="167" ht="15.6" hidden="1" x14ac:dyDescent="0.55000000000000004"/>
    <row r="168" ht="15.6" hidden="1" x14ac:dyDescent="0.55000000000000004"/>
  </sheetData>
  <sheetProtection formatCells="0" formatColumns="0" formatRows="0"/>
  <mergeCells count="29">
    <mergeCell ref="B47:J47"/>
    <mergeCell ref="B23:J23"/>
    <mergeCell ref="A25:A45"/>
    <mergeCell ref="L26:L29"/>
    <mergeCell ref="L33:L38"/>
    <mergeCell ref="W36:W37"/>
    <mergeCell ref="B39:J39"/>
    <mergeCell ref="L40:L45"/>
    <mergeCell ref="W43:W44"/>
    <mergeCell ref="W10:Y23"/>
    <mergeCell ref="B11:J11"/>
    <mergeCell ref="B12:J12"/>
    <mergeCell ref="B13:J13"/>
    <mergeCell ref="B16:J16"/>
    <mergeCell ref="B17:J17"/>
    <mergeCell ref="B18:J18"/>
    <mergeCell ref="B19:J19"/>
    <mergeCell ref="B22:J22"/>
    <mergeCell ref="L22:L23"/>
    <mergeCell ref="B2:J2"/>
    <mergeCell ref="N3:T23"/>
    <mergeCell ref="B4:J4"/>
    <mergeCell ref="L4:L7"/>
    <mergeCell ref="B5:J5"/>
    <mergeCell ref="B6:J6"/>
    <mergeCell ref="B7:J7"/>
    <mergeCell ref="B9:J9"/>
    <mergeCell ref="B10:J10"/>
    <mergeCell ref="L10:L19"/>
  </mergeCells>
  <conditionalFormatting sqref="C38:J38 C45:J45">
    <cfRule type="expression" dxfId="165" priority="5">
      <formula>C38="No"</formula>
    </cfRule>
    <cfRule type="expression" dxfId="164" priority="10">
      <formula>C38="Yes"</formula>
    </cfRule>
  </conditionalFormatting>
  <conditionalFormatting sqref="D35:J35">
    <cfRule type="expression" dxfId="163" priority="4">
      <formula>AND($C35&gt;0,INDEX($AA36:$AG36,1,MATCH(D34,$AA34:$AG34,0))&lt;5)</formula>
    </cfRule>
  </conditionalFormatting>
  <conditionalFormatting sqref="D36:J36">
    <cfRule type="expression" dxfId="162" priority="3">
      <formula>AND($C36&gt;0,INDEX($AA37:$AG37,1,MATCH(D34,$AA34:$AG34,0))&lt;5)</formula>
    </cfRule>
  </conditionalFormatting>
  <conditionalFormatting sqref="D42:J42">
    <cfRule type="expression" dxfId="161" priority="2">
      <formula>AND($C42&gt;0,INDEX($AA43:$AG43,1,MATCH(D34,$AA34:$AG34,0))&lt;5)</formula>
    </cfRule>
  </conditionalFormatting>
  <conditionalFormatting sqref="D43:J43">
    <cfRule type="expression" dxfId="160" priority="1">
      <formula>AND($C43&gt;0,INDEX($AA44:$AG44,1,MATCH(D34,$AA34:$AG34,0))&lt;5)</formula>
    </cfRule>
  </conditionalFormatting>
  <conditionalFormatting sqref="AA36:AG36">
    <cfRule type="expression" dxfId="159" priority="9">
      <formula>AND(AA36&lt;5,AA34&lt;&gt;"")</formula>
    </cfRule>
  </conditionalFormatting>
  <conditionalFormatting sqref="AA37:AG37">
    <cfRule type="expression" dxfId="158" priority="8">
      <formula>AND(AA37&lt;5,AA34&lt;&gt;"")</formula>
    </cfRule>
  </conditionalFormatting>
  <conditionalFormatting sqref="AA43:AG43">
    <cfRule type="expression" dxfId="157" priority="7">
      <formula>AND(AA43&lt;5,AA34&lt;&gt;"")</formula>
    </cfRule>
  </conditionalFormatting>
  <conditionalFormatting sqref="AA44:AG44">
    <cfRule type="expression" dxfId="156" priority="6">
      <formula>AND(AA44&lt;5,AA34&lt;&gt;"")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2E64C-BE26-420C-8A88-D071E0E27A94}">
  <sheetPr>
    <tabColor theme="8" tint="0.79998168889431442"/>
  </sheetPr>
  <dimension ref="A1:AG162"/>
  <sheetViews>
    <sheetView showGridLines="0" zoomScaleNormal="100" workbookViewId="0">
      <pane ySplit="1" topLeftCell="A2" activePane="bottomLeft" state="frozen"/>
      <selection activeCell="B37" sqref="B37"/>
      <selection pane="bottomLeft" activeCell="K34" sqref="K34:K39"/>
    </sheetView>
  </sheetViews>
  <sheetFormatPr defaultColWidth="0" defaultRowHeight="0" customHeight="1" zeroHeight="1" x14ac:dyDescent="0.55000000000000004"/>
  <cols>
    <col min="1" max="1" width="4.41796875" style="138" customWidth="1"/>
    <col min="2" max="2" width="35.41796875" style="138" customWidth="1"/>
    <col min="3" max="3" width="12.68359375" style="138" customWidth="1"/>
    <col min="4" max="5" width="17.578125" style="138" customWidth="1"/>
    <col min="6" max="6" width="16.68359375" style="138" customWidth="1"/>
    <col min="7" max="7" width="17.578125" style="138" customWidth="1"/>
    <col min="8" max="10" width="16.68359375" style="138" customWidth="1"/>
    <col min="11" max="11" width="49.578125" style="138" customWidth="1"/>
    <col min="12" max="12" width="0.83984375" style="136" hidden="1" customWidth="1"/>
    <col min="13" max="13" width="16.41796875" style="234" hidden="1" customWidth="1"/>
    <col min="14" max="20" width="12.68359375" style="25" hidden="1" customWidth="1"/>
    <col min="21" max="21" width="2.26171875" style="25" hidden="1" customWidth="1"/>
    <col min="22" max="22" width="6.15625" style="25" hidden="1" customWidth="1"/>
    <col min="23" max="23" width="2.26171875" style="25" hidden="1" customWidth="1"/>
    <col min="24" max="24" width="19.68359375" style="139" hidden="1" customWidth="1"/>
    <col min="25" max="25" width="15.578125" style="234" hidden="1" customWidth="1"/>
    <col min="26" max="26" width="14.26171875" style="233" hidden="1" customWidth="1"/>
    <col min="27" max="27" width="13.68359375" style="233" hidden="1" customWidth="1"/>
    <col min="28" max="29" width="13.41796875" style="233" hidden="1" customWidth="1"/>
    <col min="30" max="32" width="14.15625" style="233" hidden="1" customWidth="1"/>
    <col min="33" max="33" width="14.15625" style="138" hidden="1" customWidth="1"/>
    <col min="34" max="16384" width="9.15625" style="138" hidden="1"/>
  </cols>
  <sheetData>
    <row r="1" spans="1:32" ht="43.5" thickBot="1" x14ac:dyDescent="0.6">
      <c r="A1" s="313" t="s">
        <v>139</v>
      </c>
      <c r="B1" s="418"/>
      <c r="C1" s="227"/>
      <c r="D1" s="418"/>
      <c r="E1" s="300" t="s">
        <v>123</v>
      </c>
      <c r="F1" s="301" t="str">
        <f>IF(C22=0,0,TEXT(C22,"###,###,###"))</f>
        <v>72,287</v>
      </c>
      <c r="G1" s="300" t="s">
        <v>95</v>
      </c>
      <c r="H1" s="301" t="str">
        <f>IF(C23=0,0,TEXT(C23,"###,###,###"))</f>
        <v>1,221</v>
      </c>
      <c r="I1" s="300" t="s">
        <v>96</v>
      </c>
      <c r="J1" s="301" t="str">
        <f>IF(C24=0,0,TEXT(C24,"###,###,###"))</f>
        <v>811</v>
      </c>
      <c r="K1" s="419" t="s">
        <v>85</v>
      </c>
      <c r="L1" s="200" t="s">
        <v>97</v>
      </c>
      <c r="M1" s="228" t="s">
        <v>31</v>
      </c>
      <c r="R1" s="229"/>
      <c r="S1" s="230" t="s">
        <v>53</v>
      </c>
      <c r="T1" s="50">
        <v>0.95</v>
      </c>
      <c r="U1" s="229"/>
      <c r="V1" s="47"/>
      <c r="W1" s="47"/>
      <c r="X1" s="231" t="s">
        <v>54</v>
      </c>
      <c r="Y1" s="394">
        <f>(1-T1)/(MAX(N40:T40)+1)</f>
        <v>7.1428571428571496E-3</v>
      </c>
    </row>
    <row r="2" spans="1:32" ht="14.5" customHeight="1" thickBot="1" x14ac:dyDescent="0.6">
      <c r="A2" s="492" t="s">
        <v>87</v>
      </c>
      <c r="B2" s="492"/>
      <c r="C2" s="492"/>
      <c r="D2" s="492"/>
      <c r="E2" s="492"/>
      <c r="F2" s="492"/>
      <c r="G2" s="492"/>
      <c r="H2" s="492"/>
      <c r="I2" s="492"/>
      <c r="J2" s="492"/>
      <c r="M2" s="473"/>
      <c r="N2" s="473"/>
      <c r="O2" s="473"/>
      <c r="P2" s="473"/>
      <c r="Q2" s="473"/>
      <c r="R2" s="473"/>
      <c r="S2" s="473"/>
      <c r="Y2" s="235"/>
      <c r="Z2" s="201"/>
      <c r="AA2" s="201"/>
      <c r="AB2" s="201"/>
      <c r="AC2" s="201"/>
      <c r="AD2" s="201"/>
      <c r="AE2" s="201"/>
      <c r="AF2" s="201"/>
    </row>
    <row r="3" spans="1:32" ht="14.5" customHeight="1" x14ac:dyDescent="0.55000000000000004">
      <c r="A3" s="484" t="s">
        <v>150</v>
      </c>
      <c r="B3" s="484"/>
      <c r="C3" s="484"/>
      <c r="D3" s="484"/>
      <c r="E3" s="484"/>
      <c r="F3" s="484"/>
      <c r="G3" s="484"/>
      <c r="H3" s="484"/>
      <c r="I3" s="484"/>
      <c r="J3" s="485"/>
      <c r="K3" s="463" t="s">
        <v>141</v>
      </c>
      <c r="M3" s="473"/>
      <c r="N3" s="473"/>
      <c r="O3" s="473"/>
      <c r="P3" s="473"/>
      <c r="Q3" s="473"/>
      <c r="R3" s="473"/>
      <c r="S3" s="473"/>
      <c r="Y3" s="235"/>
      <c r="Z3" s="201"/>
      <c r="AA3" s="201"/>
      <c r="AB3" s="201"/>
      <c r="AC3" s="201"/>
      <c r="AD3" s="201"/>
      <c r="AE3" s="201"/>
      <c r="AF3" s="201"/>
    </row>
    <row r="4" spans="1:32" ht="14.4" x14ac:dyDescent="0.55000000000000004">
      <c r="A4" s="484" t="s">
        <v>151</v>
      </c>
      <c r="B4" s="484"/>
      <c r="C4" s="484"/>
      <c r="D4" s="484"/>
      <c r="E4" s="484"/>
      <c r="F4" s="484"/>
      <c r="G4" s="484"/>
      <c r="H4" s="484"/>
      <c r="I4" s="484"/>
      <c r="J4" s="485"/>
      <c r="K4" s="464"/>
      <c r="M4" s="473"/>
      <c r="N4" s="473"/>
      <c r="O4" s="473"/>
      <c r="P4" s="473"/>
      <c r="Q4" s="473"/>
      <c r="R4" s="473"/>
      <c r="S4" s="473"/>
      <c r="Y4" s="235"/>
      <c r="Z4" s="201"/>
      <c r="AA4" s="201"/>
      <c r="AB4" s="201"/>
      <c r="AC4" s="201"/>
      <c r="AD4" s="201"/>
      <c r="AE4" s="201"/>
      <c r="AF4" s="201"/>
    </row>
    <row r="5" spans="1:32" ht="14.4" x14ac:dyDescent="0.55000000000000004">
      <c r="A5" s="484" t="s">
        <v>152</v>
      </c>
      <c r="B5" s="484"/>
      <c r="C5" s="484"/>
      <c r="D5" s="484"/>
      <c r="E5" s="484"/>
      <c r="F5" s="484"/>
      <c r="G5" s="484"/>
      <c r="H5" s="484"/>
      <c r="I5" s="484"/>
      <c r="J5" s="485"/>
      <c r="K5" s="464"/>
      <c r="M5" s="473"/>
      <c r="N5" s="473"/>
      <c r="O5" s="473"/>
      <c r="P5" s="473"/>
      <c r="Q5" s="473"/>
      <c r="R5" s="473"/>
      <c r="S5" s="473"/>
      <c r="Y5" s="235"/>
      <c r="Z5" s="201"/>
      <c r="AA5" s="201"/>
      <c r="AB5" s="201"/>
      <c r="AC5" s="201"/>
      <c r="AD5" s="201"/>
      <c r="AE5" s="201"/>
      <c r="AF5" s="201"/>
    </row>
    <row r="6" spans="1:32" ht="57.9" thickBot="1" x14ac:dyDescent="0.6">
      <c r="A6" s="490" t="s">
        <v>153</v>
      </c>
      <c r="B6" s="490"/>
      <c r="C6" s="490"/>
      <c r="D6" s="490"/>
      <c r="E6" s="490"/>
      <c r="F6" s="490"/>
      <c r="G6" s="490"/>
      <c r="H6" s="490"/>
      <c r="I6" s="490"/>
      <c r="J6" s="491"/>
      <c r="K6" s="465"/>
      <c r="L6" s="200" t="s">
        <v>112</v>
      </c>
      <c r="M6" s="473"/>
      <c r="N6" s="473"/>
      <c r="O6" s="473"/>
      <c r="P6" s="473"/>
      <c r="Q6" s="473"/>
      <c r="R6" s="473"/>
      <c r="S6" s="473"/>
      <c r="Y6" s="235"/>
      <c r="Z6" s="201"/>
      <c r="AA6" s="201"/>
      <c r="AB6" s="201"/>
      <c r="AC6" s="201"/>
      <c r="AD6" s="201"/>
      <c r="AE6" s="201"/>
      <c r="AF6" s="201"/>
    </row>
    <row r="7" spans="1:32" ht="14.7" thickBot="1" x14ac:dyDescent="0.6">
      <c r="A7" s="488" t="s">
        <v>88</v>
      </c>
      <c r="B7" s="488"/>
      <c r="C7" s="488"/>
      <c r="D7" s="488"/>
      <c r="E7" s="488"/>
      <c r="F7" s="488"/>
      <c r="G7" s="488"/>
      <c r="H7" s="488"/>
      <c r="I7" s="488"/>
      <c r="J7" s="488"/>
      <c r="M7" s="473"/>
      <c r="N7" s="473"/>
      <c r="O7" s="473"/>
      <c r="P7" s="473"/>
      <c r="Q7" s="473"/>
      <c r="R7" s="473"/>
      <c r="S7" s="473"/>
      <c r="Y7" s="235"/>
      <c r="Z7" s="201"/>
      <c r="AA7" s="201"/>
      <c r="AB7" s="201"/>
      <c r="AC7" s="201"/>
      <c r="AD7" s="201"/>
      <c r="AE7" s="201"/>
      <c r="AF7" s="201"/>
    </row>
    <row r="8" spans="1:32" ht="14.5" customHeight="1" x14ac:dyDescent="0.55000000000000004">
      <c r="A8" s="488" t="s">
        <v>127</v>
      </c>
      <c r="B8" s="488"/>
      <c r="C8" s="488"/>
      <c r="D8" s="488"/>
      <c r="E8" s="488"/>
      <c r="F8" s="488"/>
      <c r="G8" s="488"/>
      <c r="H8" s="488"/>
      <c r="I8" s="488"/>
      <c r="J8" s="489"/>
      <c r="K8" s="463" t="s">
        <v>90</v>
      </c>
      <c r="M8" s="473"/>
      <c r="N8" s="473"/>
      <c r="O8" s="473"/>
      <c r="P8" s="473"/>
      <c r="Q8" s="473"/>
      <c r="R8" s="473"/>
      <c r="S8" s="473"/>
      <c r="V8" s="466"/>
      <c r="W8" s="466"/>
      <c r="X8" s="466"/>
      <c r="Y8" s="235"/>
      <c r="Z8" s="201"/>
      <c r="AA8" s="201"/>
      <c r="AB8" s="201"/>
      <c r="AC8" s="201"/>
      <c r="AD8" s="201"/>
      <c r="AE8" s="201"/>
      <c r="AF8" s="201"/>
    </row>
    <row r="9" spans="1:32" ht="14.4" x14ac:dyDescent="0.55000000000000004">
      <c r="A9" s="484" t="s">
        <v>155</v>
      </c>
      <c r="B9" s="484"/>
      <c r="C9" s="484"/>
      <c r="D9" s="484"/>
      <c r="E9" s="484"/>
      <c r="F9" s="484"/>
      <c r="G9" s="484"/>
      <c r="H9" s="484"/>
      <c r="I9" s="484"/>
      <c r="J9" s="485"/>
      <c r="K9" s="464"/>
      <c r="M9" s="473"/>
      <c r="N9" s="473"/>
      <c r="O9" s="473"/>
      <c r="P9" s="473"/>
      <c r="Q9" s="473"/>
      <c r="R9" s="473"/>
      <c r="S9" s="473"/>
      <c r="V9" s="466"/>
      <c r="W9" s="466"/>
      <c r="X9" s="466"/>
      <c r="Y9" s="235"/>
      <c r="Z9" s="201"/>
      <c r="AA9" s="201"/>
      <c r="AB9" s="201"/>
      <c r="AC9" s="201"/>
      <c r="AD9" s="201"/>
      <c r="AE9" s="201"/>
      <c r="AF9" s="201"/>
    </row>
    <row r="10" spans="1:32" ht="14.4" x14ac:dyDescent="0.55000000000000004">
      <c r="A10" s="484" t="s">
        <v>156</v>
      </c>
      <c r="B10" s="484"/>
      <c r="C10" s="484"/>
      <c r="D10" s="484"/>
      <c r="E10" s="484"/>
      <c r="F10" s="484"/>
      <c r="G10" s="484"/>
      <c r="H10" s="484"/>
      <c r="I10" s="484"/>
      <c r="J10" s="485"/>
      <c r="K10" s="464"/>
      <c r="M10" s="473"/>
      <c r="N10" s="473"/>
      <c r="O10" s="473"/>
      <c r="P10" s="473"/>
      <c r="Q10" s="473"/>
      <c r="R10" s="473"/>
      <c r="S10" s="473"/>
      <c r="V10" s="466"/>
      <c r="W10" s="466"/>
      <c r="X10" s="466"/>
      <c r="Y10" s="235"/>
      <c r="Z10" s="201"/>
      <c r="AA10" s="201"/>
      <c r="AB10" s="201"/>
      <c r="AC10" s="201"/>
      <c r="AD10" s="201"/>
      <c r="AE10" s="201"/>
      <c r="AF10" s="201"/>
    </row>
    <row r="11" spans="1:32" ht="14.4" x14ac:dyDescent="0.55000000000000004">
      <c r="A11" s="484" t="s">
        <v>157</v>
      </c>
      <c r="B11" s="484"/>
      <c r="C11" s="484"/>
      <c r="D11" s="484"/>
      <c r="E11" s="484"/>
      <c r="F11" s="484"/>
      <c r="G11" s="484"/>
      <c r="H11" s="484"/>
      <c r="I11" s="484"/>
      <c r="J11" s="485"/>
      <c r="K11" s="464"/>
      <c r="M11" s="473"/>
      <c r="N11" s="473"/>
      <c r="O11" s="473"/>
      <c r="P11" s="473"/>
      <c r="Q11" s="473"/>
      <c r="R11" s="473"/>
      <c r="S11" s="473"/>
      <c r="V11" s="466"/>
      <c r="W11" s="466"/>
      <c r="X11" s="466"/>
      <c r="Y11" s="235"/>
      <c r="Z11" s="201"/>
      <c r="AA11" s="201"/>
      <c r="AB11" s="201"/>
      <c r="AC11" s="201"/>
      <c r="AD11" s="201"/>
      <c r="AE11" s="201"/>
      <c r="AF11" s="201"/>
    </row>
    <row r="12" spans="1:32" ht="28.8" x14ac:dyDescent="0.55000000000000004">
      <c r="A12" s="486" t="s">
        <v>154</v>
      </c>
      <c r="B12" s="486"/>
      <c r="C12" s="486"/>
      <c r="D12" s="486"/>
      <c r="E12" s="486"/>
      <c r="F12" s="486"/>
      <c r="G12" s="486"/>
      <c r="H12" s="486"/>
      <c r="I12" s="486"/>
      <c r="J12" s="487"/>
      <c r="K12" s="464"/>
      <c r="L12" s="200" t="s">
        <v>81</v>
      </c>
      <c r="M12" s="473"/>
      <c r="N12" s="473"/>
      <c r="O12" s="473"/>
      <c r="P12" s="473"/>
      <c r="Q12" s="473"/>
      <c r="R12" s="473"/>
      <c r="S12" s="473"/>
      <c r="V12" s="466"/>
      <c r="W12" s="466"/>
      <c r="X12" s="466"/>
      <c r="Y12" s="235"/>
      <c r="Z12" s="201"/>
      <c r="AA12" s="201"/>
      <c r="AB12" s="201"/>
      <c r="AC12" s="201"/>
      <c r="AD12" s="201"/>
      <c r="AE12" s="201"/>
      <c r="AF12" s="201"/>
    </row>
    <row r="13" spans="1:32" ht="14.4" x14ac:dyDescent="0.55000000000000004">
      <c r="A13" s="488" t="s">
        <v>89</v>
      </c>
      <c r="B13" s="488"/>
      <c r="C13" s="488"/>
      <c r="D13" s="488"/>
      <c r="E13" s="488"/>
      <c r="F13" s="488"/>
      <c r="G13" s="488"/>
      <c r="H13" s="488"/>
      <c r="I13" s="488"/>
      <c r="J13" s="489"/>
      <c r="K13" s="464"/>
      <c r="M13" s="473"/>
      <c r="N13" s="473"/>
      <c r="O13" s="473"/>
      <c r="P13" s="473"/>
      <c r="Q13" s="473"/>
      <c r="R13" s="473"/>
      <c r="S13" s="473"/>
      <c r="V13" s="466"/>
      <c r="W13" s="466"/>
      <c r="X13" s="466"/>
      <c r="Y13" s="235"/>
      <c r="Z13" s="201"/>
      <c r="AA13" s="201"/>
      <c r="AB13" s="201"/>
      <c r="AC13" s="201"/>
      <c r="AD13" s="201"/>
      <c r="AE13" s="201"/>
      <c r="AF13" s="201"/>
    </row>
    <row r="14" spans="1:32" ht="14.4" x14ac:dyDescent="0.55000000000000004">
      <c r="A14" s="484" t="s">
        <v>159</v>
      </c>
      <c r="B14" s="484"/>
      <c r="C14" s="484"/>
      <c r="D14" s="484"/>
      <c r="E14" s="484"/>
      <c r="F14" s="484"/>
      <c r="G14" s="484"/>
      <c r="H14" s="484"/>
      <c r="I14" s="484"/>
      <c r="J14" s="485"/>
      <c r="K14" s="464"/>
      <c r="M14" s="473"/>
      <c r="N14" s="473"/>
      <c r="O14" s="473"/>
      <c r="P14" s="473"/>
      <c r="Q14" s="473"/>
      <c r="R14" s="473"/>
      <c r="S14" s="473"/>
      <c r="V14" s="466"/>
      <c r="W14" s="466"/>
      <c r="X14" s="466"/>
      <c r="Y14" s="235"/>
      <c r="Z14" s="201"/>
      <c r="AA14" s="201"/>
      <c r="AB14" s="201"/>
      <c r="AC14" s="201"/>
      <c r="AD14" s="201"/>
      <c r="AE14" s="201"/>
      <c r="AF14" s="201"/>
    </row>
    <row r="15" spans="1:32" ht="14.7" thickBot="1" x14ac:dyDescent="0.6">
      <c r="A15" s="484" t="s">
        <v>160</v>
      </c>
      <c r="B15" s="484"/>
      <c r="C15" s="484"/>
      <c r="D15" s="484"/>
      <c r="E15" s="484"/>
      <c r="F15" s="484"/>
      <c r="G15" s="484"/>
      <c r="H15" s="484"/>
      <c r="I15" s="484"/>
      <c r="J15" s="485"/>
      <c r="K15" s="465"/>
      <c r="M15" s="473"/>
      <c r="N15" s="473"/>
      <c r="O15" s="473"/>
      <c r="P15" s="473"/>
      <c r="Q15" s="473"/>
      <c r="R15" s="473"/>
      <c r="S15" s="473"/>
      <c r="V15" s="466"/>
      <c r="W15" s="466"/>
      <c r="X15" s="466"/>
      <c r="Y15" s="235"/>
      <c r="Z15" s="201"/>
      <c r="AA15" s="201"/>
      <c r="AB15" s="201"/>
      <c r="AC15" s="201"/>
      <c r="AD15" s="201"/>
      <c r="AE15" s="201"/>
      <c r="AF15" s="201"/>
    </row>
    <row r="16" spans="1:32" ht="14.7" thickBot="1" x14ac:dyDescent="0.6">
      <c r="A16" s="484" t="s">
        <v>161</v>
      </c>
      <c r="B16" s="484"/>
      <c r="C16" s="484"/>
      <c r="D16" s="484"/>
      <c r="E16" s="484"/>
      <c r="F16" s="484"/>
      <c r="G16" s="484"/>
      <c r="H16" s="484"/>
      <c r="I16" s="484"/>
      <c r="J16" s="484"/>
      <c r="K16" s="424"/>
      <c r="M16" s="473"/>
      <c r="N16" s="473"/>
      <c r="O16" s="473"/>
      <c r="P16" s="473"/>
      <c r="Q16" s="473"/>
      <c r="R16" s="473"/>
      <c r="S16" s="473"/>
      <c r="V16" s="466"/>
      <c r="W16" s="466"/>
      <c r="X16" s="466"/>
      <c r="Y16" s="235"/>
      <c r="Z16" s="201"/>
      <c r="AA16" s="201"/>
      <c r="AB16" s="201"/>
      <c r="AC16" s="201"/>
      <c r="AD16" s="201"/>
      <c r="AE16" s="201"/>
      <c r="AF16" s="201"/>
    </row>
    <row r="17" spans="1:32" ht="28.8" x14ac:dyDescent="0.55000000000000004">
      <c r="A17" s="486" t="s">
        <v>158</v>
      </c>
      <c r="B17" s="486"/>
      <c r="C17" s="486"/>
      <c r="D17" s="486"/>
      <c r="E17" s="486"/>
      <c r="F17" s="486"/>
      <c r="G17" s="486"/>
      <c r="H17" s="486"/>
      <c r="I17" s="486"/>
      <c r="J17" s="486"/>
      <c r="K17" s="463" t="s">
        <v>93</v>
      </c>
      <c r="L17" s="200" t="s">
        <v>81</v>
      </c>
      <c r="M17" s="473"/>
      <c r="N17" s="473"/>
      <c r="O17" s="473"/>
      <c r="P17" s="473"/>
      <c r="Q17" s="473"/>
      <c r="R17" s="473"/>
      <c r="S17" s="473"/>
      <c r="V17" s="466"/>
      <c r="W17" s="466"/>
      <c r="X17" s="466"/>
      <c r="Y17" s="235"/>
      <c r="Z17" s="201"/>
      <c r="AA17" s="201"/>
      <c r="AB17" s="201"/>
      <c r="AC17" s="201"/>
      <c r="AD17" s="201"/>
      <c r="AE17" s="201"/>
      <c r="AF17" s="201"/>
    </row>
    <row r="18" spans="1:32" ht="14.5" customHeight="1" x14ac:dyDescent="0.55000000000000004">
      <c r="A18" s="467" t="s">
        <v>185</v>
      </c>
      <c r="B18" s="467"/>
      <c r="C18" s="467"/>
      <c r="D18" s="467"/>
      <c r="E18" s="467"/>
      <c r="F18" s="467"/>
      <c r="G18" s="467"/>
      <c r="H18" s="467"/>
      <c r="I18" s="467"/>
      <c r="J18" s="493"/>
      <c r="K18" s="464"/>
      <c r="M18" s="473"/>
      <c r="N18" s="473"/>
      <c r="O18" s="473"/>
      <c r="P18" s="473"/>
      <c r="Q18" s="473"/>
      <c r="R18" s="473"/>
      <c r="S18" s="473"/>
      <c r="V18" s="466"/>
      <c r="W18" s="466"/>
      <c r="X18" s="466"/>
      <c r="Y18" s="235"/>
      <c r="Z18" s="201"/>
      <c r="AA18" s="201"/>
      <c r="AB18" s="201"/>
      <c r="AC18" s="201"/>
      <c r="AD18" s="201"/>
      <c r="AE18" s="201"/>
      <c r="AF18" s="201"/>
    </row>
    <row r="19" spans="1:32" ht="29.1" thickBot="1" x14ac:dyDescent="0.6">
      <c r="A19" s="494" t="s">
        <v>186</v>
      </c>
      <c r="B19" s="494"/>
      <c r="C19" s="494"/>
      <c r="D19" s="494"/>
      <c r="E19" s="494"/>
      <c r="F19" s="494"/>
      <c r="G19" s="494"/>
      <c r="H19" s="494"/>
      <c r="I19" s="494"/>
      <c r="J19" s="495"/>
      <c r="K19" s="465"/>
      <c r="L19" s="200" t="s">
        <v>81</v>
      </c>
      <c r="M19" s="473"/>
      <c r="N19" s="473"/>
      <c r="O19" s="473"/>
      <c r="P19" s="473"/>
      <c r="Q19" s="473"/>
      <c r="R19" s="473"/>
      <c r="S19" s="473"/>
      <c r="V19" s="466"/>
      <c r="W19" s="466"/>
      <c r="X19" s="466"/>
      <c r="Z19" s="201"/>
      <c r="AA19" s="201"/>
      <c r="AB19" s="201"/>
      <c r="AC19" s="201"/>
      <c r="AD19" s="201"/>
      <c r="AE19" s="201"/>
      <c r="AF19" s="201"/>
    </row>
    <row r="20" spans="1:32" ht="16" customHeight="1" thickBot="1" x14ac:dyDescent="0.6">
      <c r="A20" s="440" t="s">
        <v>45</v>
      </c>
      <c r="B20" s="288" t="s">
        <v>83</v>
      </c>
      <c r="C20" s="240"/>
      <c r="D20" s="240"/>
      <c r="E20" s="240"/>
      <c r="F20" s="240"/>
      <c r="G20" s="240"/>
      <c r="H20" s="240"/>
      <c r="I20" s="240"/>
      <c r="J20" s="241"/>
      <c r="K20" s="241"/>
    </row>
    <row r="21" spans="1:32" ht="29.1" thickBot="1" x14ac:dyDescent="0.6">
      <c r="A21" s="441"/>
      <c r="B21" s="314" t="s">
        <v>45</v>
      </c>
      <c r="C21" s="222" t="s">
        <v>6</v>
      </c>
      <c r="D21" s="223" t="s">
        <v>1</v>
      </c>
      <c r="E21" s="224" t="s">
        <v>2</v>
      </c>
      <c r="F21" s="224" t="s">
        <v>3</v>
      </c>
      <c r="G21" s="224" t="s">
        <v>4</v>
      </c>
      <c r="H21" s="225" t="s">
        <v>5</v>
      </c>
      <c r="I21" s="225" t="s">
        <v>8</v>
      </c>
      <c r="J21" s="226" t="s">
        <v>10</v>
      </c>
      <c r="K21" s="463" t="str">
        <f>IF(OR(MAX(N40:T40)&lt;=0,MAX(N40:T40)=COUNTA(D28:J28)),"","! Note: Results include data from only "&amp;IF(MAX(N40:T40)=1,"this 1 category: ", "these "&amp;MAX(N40:T40)&amp;" categories: "))&amp;IF(OR(MAX(N40:T40)&lt;=0,MAX(N40:T40)=COUNTA(D28:J28)),"",SUBSTITUTE(N28&amp;"; "&amp;IF(O28="","",O28&amp;"; "&amp;IF(P28="","",P28&amp;"; "&amp;IF(Q28="","",Q28&amp;"; "&amp;IF(R28="","",R28&amp;"; "&amp;IF(S28="","",S28&amp;"; "&amp;IF(T28="","",T28&amp;"; ")))))),"; ","",MAX(N40:T40))&amp;".")</f>
        <v>! Note: Results include data from only these 6 categories: African American or Black; American Indian or Alaska Native; Asian; Native Hawaiian or Pacific Islander; White; More than one race.</v>
      </c>
    </row>
    <row r="22" spans="1:32" s="245" customFormat="1" ht="15.6" x14ac:dyDescent="0.55000000000000004">
      <c r="A22" s="441"/>
      <c r="B22" s="289" t="s">
        <v>130</v>
      </c>
      <c r="C22" s="243">
        <f>SUM(D22:J22)</f>
        <v>72287</v>
      </c>
      <c r="D22" s="395">
        <v>1768</v>
      </c>
      <c r="E22" s="396">
        <v>14350</v>
      </c>
      <c r="F22" s="396">
        <v>30832</v>
      </c>
      <c r="G22" s="396">
        <v>10370</v>
      </c>
      <c r="H22" s="396">
        <v>351</v>
      </c>
      <c r="I22" s="396">
        <v>14616</v>
      </c>
      <c r="J22" s="397"/>
      <c r="K22" s="464"/>
      <c r="L22" s="244"/>
      <c r="N22" s="213"/>
      <c r="O22" s="213"/>
      <c r="P22" s="213"/>
      <c r="Q22" s="213"/>
      <c r="R22" s="213"/>
      <c r="S22" s="213"/>
      <c r="T22" s="213"/>
      <c r="U22" s="213"/>
      <c r="V22" s="213"/>
      <c r="W22" s="213"/>
      <c r="X22" s="246"/>
      <c r="Z22" s="247"/>
      <c r="AA22" s="247"/>
      <c r="AB22" s="247"/>
      <c r="AC22" s="247"/>
      <c r="AD22" s="247"/>
      <c r="AE22" s="247"/>
      <c r="AF22" s="247"/>
    </row>
    <row r="23" spans="1:32" s="245" customFormat="1" ht="15.6" x14ac:dyDescent="0.55000000000000004">
      <c r="A23" s="441"/>
      <c r="B23" s="290" t="s">
        <v>78</v>
      </c>
      <c r="C23" s="248">
        <f t="shared" ref="C23:C24" si="0">SUM(D23:J23)</f>
        <v>1221</v>
      </c>
      <c r="D23" s="398">
        <v>27</v>
      </c>
      <c r="E23" s="399">
        <v>265</v>
      </c>
      <c r="F23" s="399">
        <v>490</v>
      </c>
      <c r="G23" s="399">
        <v>125</v>
      </c>
      <c r="H23" s="399">
        <v>6</v>
      </c>
      <c r="I23" s="399">
        <v>308</v>
      </c>
      <c r="J23" s="400"/>
      <c r="K23" s="464"/>
      <c r="L23" s="244"/>
      <c r="N23" s="213"/>
      <c r="O23" s="213"/>
      <c r="P23" s="213"/>
      <c r="Q23" s="213"/>
      <c r="R23" s="213"/>
      <c r="S23" s="213"/>
      <c r="T23" s="213"/>
      <c r="U23" s="213"/>
      <c r="V23" s="213"/>
      <c r="W23" s="213"/>
      <c r="X23" s="246"/>
      <c r="Z23" s="247"/>
      <c r="AA23" s="247"/>
      <c r="AB23" s="247"/>
      <c r="AC23" s="247"/>
      <c r="AD23" s="247"/>
      <c r="AE23" s="247"/>
      <c r="AF23" s="247"/>
    </row>
    <row r="24" spans="1:32" s="245" customFormat="1" ht="15.9" thickBot="1" x14ac:dyDescent="0.6">
      <c r="A24" s="441"/>
      <c r="B24" s="291" t="s">
        <v>7</v>
      </c>
      <c r="C24" s="249">
        <f t="shared" si="0"/>
        <v>811</v>
      </c>
      <c r="D24" s="401">
        <v>17</v>
      </c>
      <c r="E24" s="402">
        <v>175</v>
      </c>
      <c r="F24" s="402">
        <v>328</v>
      </c>
      <c r="G24" s="402">
        <v>85</v>
      </c>
      <c r="H24" s="402">
        <v>3</v>
      </c>
      <c r="I24" s="402">
        <v>203</v>
      </c>
      <c r="J24" s="403"/>
      <c r="K24" s="465"/>
      <c r="L24" s="244"/>
      <c r="N24" s="213"/>
      <c r="O24" s="213"/>
      <c r="P24" s="213"/>
      <c r="Q24" s="213"/>
      <c r="R24" s="213"/>
      <c r="S24" s="213"/>
      <c r="T24" s="213"/>
      <c r="U24" s="213"/>
      <c r="V24" s="213"/>
      <c r="W24" s="213"/>
      <c r="X24" s="246"/>
      <c r="Z24" s="247"/>
      <c r="AA24" s="247"/>
      <c r="AB24" s="247"/>
      <c r="AC24" s="247"/>
      <c r="AD24" s="247"/>
      <c r="AE24" s="247"/>
      <c r="AF24" s="247"/>
    </row>
    <row r="25" spans="1:32" ht="14.7" thickBot="1" x14ac:dyDescent="0.6">
      <c r="A25" s="441"/>
    </row>
    <row r="26" spans="1:32" ht="15.9" thickBot="1" x14ac:dyDescent="0.6">
      <c r="A26" s="441"/>
      <c r="B26" s="288" t="s">
        <v>84</v>
      </c>
      <c r="C26" s="240"/>
      <c r="D26" s="240"/>
      <c r="E26" s="240"/>
      <c r="F26" s="240"/>
      <c r="G26" s="240"/>
      <c r="H26" s="240"/>
      <c r="I26" s="240"/>
      <c r="J26" s="241"/>
      <c r="K26" s="241"/>
    </row>
    <row r="27" spans="1:32" ht="15.9" thickBot="1" x14ac:dyDescent="0.6">
      <c r="A27" s="441"/>
      <c r="B27" s="292" t="s">
        <v>127</v>
      </c>
      <c r="C27" s="252"/>
      <c r="D27" s="252"/>
      <c r="E27" s="252"/>
      <c r="F27" s="252"/>
      <c r="G27" s="252"/>
      <c r="H27" s="252"/>
      <c r="I27" s="252"/>
      <c r="J27" s="253"/>
      <c r="K27" s="463" t="str">
        <f>IF(C32="Yes","*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IF(V28=0,"",CHAR(10)&amp;CHAR(10)&amp;"* There "&amp;IF(V28=1,"is ","are ")&amp;V28&amp;" cell"&amp;IF(V28=1,"","s")&amp;" contributing to expected value which "&amp;IF(V28=1,"is","are")&amp;" too small to include calculations. In this table, cell"&amp;IF(V28=1,": ","s: ")&amp;SUBSTITUTE(V30,"; ","",V28)&amp;".")</f>
        <v xml:space="preserve">
* There is 1 cell contributing to expected value which is too small to include calculations. In this table, cell: H30.</v>
      </c>
    </row>
    <row r="28" spans="1:32" s="137" customFormat="1" ht="28.8" x14ac:dyDescent="0.55000000000000004">
      <c r="A28" s="441"/>
      <c r="B28" s="315" t="s">
        <v>45</v>
      </c>
      <c r="C28" s="267" t="s">
        <v>6</v>
      </c>
      <c r="D28" s="268" t="s">
        <v>1</v>
      </c>
      <c r="E28" s="269" t="s">
        <v>2</v>
      </c>
      <c r="F28" s="269" t="s">
        <v>3</v>
      </c>
      <c r="G28" s="269" t="s">
        <v>4</v>
      </c>
      <c r="H28" s="270" t="s">
        <v>5</v>
      </c>
      <c r="I28" s="270" t="s">
        <v>8</v>
      </c>
      <c r="J28" s="271" t="s">
        <v>10</v>
      </c>
      <c r="K28" s="464"/>
      <c r="L28" s="136"/>
      <c r="M28" s="66" t="s">
        <v>6</v>
      </c>
      <c r="N28" s="13" t="str">
        <f t="shared" ref="N28:T28" si="1">IF(N40="","",INDEX($D28:$J28,1,MATCH(N40,$D40:$J40,0)))</f>
        <v>African American or Black</v>
      </c>
      <c r="O28" s="14" t="str">
        <f t="shared" si="1"/>
        <v>American Indian or Alaska Native</v>
      </c>
      <c r="P28" s="14" t="str">
        <f t="shared" si="1"/>
        <v>Asian</v>
      </c>
      <c r="Q28" s="14" t="str">
        <f t="shared" si="1"/>
        <v>Native Hawaiian or Pacific Islander</v>
      </c>
      <c r="R28" s="14" t="str">
        <f t="shared" si="1"/>
        <v>White</v>
      </c>
      <c r="S28" s="14" t="str">
        <f t="shared" si="1"/>
        <v>More than one race</v>
      </c>
      <c r="T28" s="15" t="str">
        <f t="shared" si="1"/>
        <v/>
      </c>
      <c r="U28" s="12"/>
      <c r="V28" s="27">
        <f>(COUNTIFS(Z30:AF30,"&lt;"&amp;5)-COUNTIFS(Z30:AF30,"&lt;"&amp;5,Z28:AF28,""))+(COUNTIFS(Z31:AF31,"&lt;"&amp;5)-COUNTIFS(Z31:AF31,"&lt;"&amp;5,Z28:AF28,""))</f>
        <v>1</v>
      </c>
      <c r="W28" s="12"/>
      <c r="X28" s="19" t="str">
        <f>B40</f>
        <v>RACE / ETHNICITY</v>
      </c>
      <c r="Y28" s="67" t="s">
        <v>6</v>
      </c>
      <c r="Z28" s="22" t="str">
        <f>N28</f>
        <v>African American or Black</v>
      </c>
      <c r="AA28" s="23" t="str">
        <f t="shared" ref="AA28:AF28" si="2">O28</f>
        <v>American Indian or Alaska Native</v>
      </c>
      <c r="AB28" s="23" t="str">
        <f t="shared" si="2"/>
        <v>Asian</v>
      </c>
      <c r="AC28" s="23" t="str">
        <f t="shared" si="2"/>
        <v>Native Hawaiian or Pacific Islander</v>
      </c>
      <c r="AD28" s="23" t="str">
        <f t="shared" si="2"/>
        <v>White</v>
      </c>
      <c r="AE28" s="23" t="str">
        <f t="shared" si="2"/>
        <v>More than one race</v>
      </c>
      <c r="AF28" s="20" t="str">
        <f t="shared" si="2"/>
        <v/>
      </c>
    </row>
    <row r="29" spans="1:32" ht="30.6" customHeight="1" x14ac:dyDescent="0.55000000000000004">
      <c r="A29" s="441"/>
      <c r="B29" s="293" t="s">
        <v>130</v>
      </c>
      <c r="C29" s="68">
        <f>SUM(D29:J29)</f>
        <v>72287</v>
      </c>
      <c r="D29" s="202">
        <f t="shared" ref="D29:J29" si="3">IF(OR(D22="",D22&lt;0),"",D22)</f>
        <v>1768</v>
      </c>
      <c r="E29" s="203">
        <f t="shared" si="3"/>
        <v>14350</v>
      </c>
      <c r="F29" s="203">
        <f t="shared" si="3"/>
        <v>30832</v>
      </c>
      <c r="G29" s="203">
        <f t="shared" si="3"/>
        <v>10370</v>
      </c>
      <c r="H29" s="203">
        <f t="shared" si="3"/>
        <v>351</v>
      </c>
      <c r="I29" s="203">
        <f t="shared" si="3"/>
        <v>14616</v>
      </c>
      <c r="J29" s="272" t="str">
        <f t="shared" si="3"/>
        <v/>
      </c>
      <c r="K29" s="464"/>
      <c r="M29" s="69">
        <f>SUM(N29:T29)</f>
        <v>72287</v>
      </c>
      <c r="N29" s="70">
        <f t="shared" ref="N29:T29" si="4">IF(N40="","",INDEX($D29:$J29,1,MATCH(N40,$D40:$J40,0)))</f>
        <v>1768</v>
      </c>
      <c r="O29" s="71">
        <f t="shared" si="4"/>
        <v>14350</v>
      </c>
      <c r="P29" s="71">
        <f t="shared" si="4"/>
        <v>30832</v>
      </c>
      <c r="Q29" s="71">
        <f t="shared" si="4"/>
        <v>10370</v>
      </c>
      <c r="R29" s="71">
        <f t="shared" si="4"/>
        <v>351</v>
      </c>
      <c r="S29" s="71">
        <f t="shared" si="4"/>
        <v>14616</v>
      </c>
      <c r="T29" s="72" t="str">
        <f t="shared" si="4"/>
        <v/>
      </c>
      <c r="V29" s="26"/>
      <c r="X29" s="73" t="s">
        <v>36</v>
      </c>
      <c r="Y29" s="74">
        <f t="shared" ref="Y29:AF29" si="5">SUM(M29:M30)</f>
        <v>73098</v>
      </c>
      <c r="Z29" s="75">
        <f t="shared" si="5"/>
        <v>1785</v>
      </c>
      <c r="AA29" s="76">
        <f t="shared" si="5"/>
        <v>14525</v>
      </c>
      <c r="AB29" s="76">
        <f t="shared" si="5"/>
        <v>31160</v>
      </c>
      <c r="AC29" s="76">
        <f t="shared" si="5"/>
        <v>10455</v>
      </c>
      <c r="AD29" s="76">
        <f t="shared" si="5"/>
        <v>354</v>
      </c>
      <c r="AE29" s="76">
        <f t="shared" si="5"/>
        <v>14819</v>
      </c>
      <c r="AF29" s="77">
        <f t="shared" si="5"/>
        <v>0</v>
      </c>
    </row>
    <row r="30" spans="1:32" ht="30.6" customHeight="1" x14ac:dyDescent="0.55000000000000004">
      <c r="A30" s="441"/>
      <c r="B30" s="294" t="s">
        <v>7</v>
      </c>
      <c r="C30" s="57">
        <f>SUM(D30:J30)</f>
        <v>811</v>
      </c>
      <c r="D30" s="205">
        <f t="shared" ref="D30:J30" si="6">IF(OR(D24="",D24&lt;0),"",D24)</f>
        <v>17</v>
      </c>
      <c r="E30" s="206">
        <f t="shared" si="6"/>
        <v>175</v>
      </c>
      <c r="F30" s="206">
        <f t="shared" si="6"/>
        <v>328</v>
      </c>
      <c r="G30" s="206">
        <f t="shared" si="6"/>
        <v>85</v>
      </c>
      <c r="H30" s="206">
        <f t="shared" si="6"/>
        <v>3</v>
      </c>
      <c r="I30" s="206">
        <f t="shared" si="6"/>
        <v>203</v>
      </c>
      <c r="J30" s="273" t="str">
        <f t="shared" si="6"/>
        <v/>
      </c>
      <c r="K30" s="464"/>
      <c r="M30" s="78">
        <f>SUM(N30:T30)</f>
        <v>811</v>
      </c>
      <c r="N30" s="79">
        <f t="shared" ref="N30:T30" si="7">IF(N40="","",INDEX($D30:$J30,1,MATCH(N40,$D40:$J40,0)))</f>
        <v>17</v>
      </c>
      <c r="O30" s="80">
        <f t="shared" si="7"/>
        <v>175</v>
      </c>
      <c r="P30" s="80">
        <f t="shared" si="7"/>
        <v>328</v>
      </c>
      <c r="Q30" s="80">
        <f t="shared" si="7"/>
        <v>85</v>
      </c>
      <c r="R30" s="80">
        <f t="shared" si="7"/>
        <v>3</v>
      </c>
      <c r="S30" s="80">
        <f t="shared" si="7"/>
        <v>203</v>
      </c>
      <c r="T30" s="81" t="str">
        <f t="shared" si="7"/>
        <v/>
      </c>
      <c r="V30" s="458" t="str">
        <f>IF(AND(Z30&lt;5,Z28&lt;&gt;""),SUBSTITUTE(ADDRESS(ROWS($1:29),MATCH(Z28,$A28:$J28,0)),"$","")&amp;"; ","")&amp;
IF(AND(AA30&lt;5,AA28&lt;&gt;""),SUBSTITUTE(ADDRESS(ROWS($1:29),MATCH(AA28,$A28:$J28,0)),"$","")&amp;"; ","")&amp;
IF(AND(AB30&lt;5,AB28&lt;&gt;""),SUBSTITUTE(ADDRESS(ROWS($1:29),MATCH(AB28,$A28:$J28,0)),"$","")&amp;"; ","")&amp;
IF(AND(AC30&lt;5,AC28&lt;&gt;""),SUBSTITUTE(ADDRESS(ROWS($1:29),MATCH(AC28,$A28:$J28,0)),"$","")&amp;"; ","")&amp;
IF(AND(AD30&lt;5,AD28&lt;&gt;""),SUBSTITUTE(ADDRESS(ROWS($1:29),MATCH(AD28,$A28:$J28,0)),"$","")&amp;"; ","")&amp;
IF(AND(AE30&lt;5,AE28&lt;&gt;""),SUBSTITUTE(ADDRESS(ROWS($1:29),MATCH(AE28,$A28:$J28,0)),"$","")&amp;"; ","")&amp;
IF(AND(AF30&lt;5,AF28&lt;&gt;""),SUBSTITUTE(ADDRESS(ROWS($1:29),MATCH(AF28,$A28:$J28,0)),"$","")&amp;"; ","")&amp;
IF(AND(Z31&lt;5,Z28&lt;&gt;""),SUBSTITUTE(ADDRESS(ROWS($1:30),MATCH(Z28,$A28:$J28,0)),"$","")&amp;"; ","")&amp;
IF(AND(AA31&lt;5,AA28&lt;&gt;""),SUBSTITUTE(ADDRESS(ROWS($1:30),MATCH(AA28,$A28:$J28,0)),"$","")&amp;"; ","")&amp;
IF(AND(AB31&lt;5,AB28&lt;&gt;""),SUBSTITUTE(ADDRESS(ROWS($1:30),MATCH(AB28,$A28:$J28,0)),"$","")&amp;"; ","")&amp;
IF(AND(AC31&lt;5,AC28&lt;&gt;""),SUBSTITUTE(ADDRESS(ROWS($1:30),MATCH(AC28,$A28:$J28,0)),"$","")&amp;"; ","")&amp;
IF(AND(AD31&lt;5,AD28&lt;&gt;""),SUBSTITUTE(ADDRESS(ROWS($1:30),MATCH(AD28,$A28:$J28,0)),"$","")&amp;"; ","")&amp;
IF(AND(AE31&lt;5,AE28&lt;&gt;""),SUBSTITUTE(ADDRESS(ROWS($1:30),MATCH(AE28,$A28:$J28,0)),"$","")&amp;"; ","")&amp;
IF(AND(AF31&lt;5,AF28&lt;&gt;""),SUBSTITUTE(ADDRESS(ROWS($1:30),MATCH(AF28,$A28:$J28,0)),"$","")&amp;"; ","")</f>
        <v xml:space="preserve">H30; </v>
      </c>
      <c r="Y30" s="82" t="s">
        <v>37</v>
      </c>
      <c r="Z30" s="83">
        <f t="shared" ref="Z30:AF30" si="8">IFERROR(Z29*$M29/$Y29,"")</f>
        <v>1765.1959697939751</v>
      </c>
      <c r="AA30" s="84">
        <f t="shared" si="8"/>
        <v>14363.849558127446</v>
      </c>
      <c r="AB30" s="84">
        <f t="shared" si="8"/>
        <v>30814.289310241045</v>
      </c>
      <c r="AC30" s="84">
        <f t="shared" si="8"/>
        <v>10339.004965936141</v>
      </c>
      <c r="AD30" s="84">
        <f t="shared" si="8"/>
        <v>350.0724780431749</v>
      </c>
      <c r="AE30" s="84">
        <f t="shared" si="8"/>
        <v>14654.587717858218</v>
      </c>
      <c r="AF30" s="85">
        <f t="shared" si="8"/>
        <v>0</v>
      </c>
    </row>
    <row r="31" spans="1:32" ht="30.6" customHeight="1" thickBot="1" x14ac:dyDescent="0.6">
      <c r="A31" s="441"/>
      <c r="B31" s="295" t="s">
        <v>131</v>
      </c>
      <c r="C31" s="58">
        <f>IF(OR(C29="",C29&lt;=0),"-",C30/C29)</f>
        <v>1.1219168038513149E-2</v>
      </c>
      <c r="D31" s="108">
        <f t="shared" ref="D31:J31" si="9">IF(OR(D29="",D29&lt;=0),"-",D30/D29)</f>
        <v>9.6153846153846159E-3</v>
      </c>
      <c r="E31" s="109">
        <f t="shared" si="9"/>
        <v>1.2195121951219513E-2</v>
      </c>
      <c r="F31" s="109">
        <f t="shared" si="9"/>
        <v>1.0638297872340425E-2</v>
      </c>
      <c r="G31" s="109">
        <f t="shared" si="9"/>
        <v>8.1967213114754103E-3</v>
      </c>
      <c r="H31" s="109">
        <f t="shared" si="9"/>
        <v>8.5470085470085479E-3</v>
      </c>
      <c r="I31" s="109">
        <f t="shared" si="9"/>
        <v>1.3888888888888888E-2</v>
      </c>
      <c r="J31" s="110" t="str">
        <f t="shared" si="9"/>
        <v>-</v>
      </c>
      <c r="K31" s="464"/>
      <c r="M31" s="43" t="s">
        <v>43</v>
      </c>
      <c r="N31" s="86">
        <f t="shared" ref="N31:T32" si="10">IFERROR(N29/$M29,"")</f>
        <v>2.4458062998879468E-2</v>
      </c>
      <c r="O31" s="87">
        <f t="shared" si="10"/>
        <v>0.19851425567529432</v>
      </c>
      <c r="P31" s="87">
        <f t="shared" si="10"/>
        <v>0.42652205790806091</v>
      </c>
      <c r="Q31" s="87">
        <f t="shared" si="10"/>
        <v>0.14345594643573534</v>
      </c>
      <c r="R31" s="87">
        <f t="shared" si="10"/>
        <v>4.855644860071659E-3</v>
      </c>
      <c r="S31" s="87">
        <f t="shared" si="10"/>
        <v>0.2021940321219583</v>
      </c>
      <c r="T31" s="88" t="str">
        <f t="shared" si="10"/>
        <v/>
      </c>
      <c r="U31" s="89"/>
      <c r="V31" s="459"/>
      <c r="W31" s="89"/>
      <c r="X31" s="139" t="str">
        <f>IFERROR(CHOOSE(MAX(N40:T40),"need more data","CHISQ.TEST(L21:M22, X22:Y23)","CHISQ.TEST(L21:N22, X22:Z23)","CHISQ.TEST(L21:O22, X22:AA23)","CHISQ.TEST(L21:P22, X22:AB23)","CHISQ.TEST(L21:Q22, X22:AC23)","CHISQ.TEST(L21:R22, X22:AD23)"),"")</f>
        <v>CHISQ.TEST(L21:Q22, X22:AC23)</v>
      </c>
      <c r="Y31" s="90" t="s">
        <v>38</v>
      </c>
      <c r="Z31" s="91">
        <f t="shared" ref="Z31:AF31" si="11">IFERROR(Z29*$M30/$Y29,"")</f>
        <v>19.804030206024787</v>
      </c>
      <c r="AA31" s="92">
        <f t="shared" si="11"/>
        <v>161.15044187255467</v>
      </c>
      <c r="AB31" s="92">
        <f t="shared" si="11"/>
        <v>345.71068975895372</v>
      </c>
      <c r="AC31" s="92">
        <f t="shared" si="11"/>
        <v>115.99503406385948</v>
      </c>
      <c r="AD31" s="92">
        <f t="shared" si="11"/>
        <v>3.9275219568250841</v>
      </c>
      <c r="AE31" s="92">
        <f t="shared" si="11"/>
        <v>164.41228214178227</v>
      </c>
      <c r="AF31" s="93">
        <f t="shared" si="11"/>
        <v>0</v>
      </c>
    </row>
    <row r="32" spans="1:32" ht="30.6" customHeight="1" thickBot="1" x14ac:dyDescent="0.6">
      <c r="A32" s="441"/>
      <c r="B32" s="296" t="s">
        <v>132</v>
      </c>
      <c r="C32" s="275" t="str">
        <f>IF(X33="need more data","Need more data",IF(X33="","",IF(X33&lt;=$Y$1, "No", "Yes")))</f>
        <v>No</v>
      </c>
      <c r="D32" s="276" t="str">
        <f t="shared" ref="D32:J32" si="12">IFERROR(IF(MIN(_xlfn.MINIFS($Z30:$AF30,$Z28:$AF28,D28),_xlfn.MINIFS($Z31:$AF31,$Z28:$AF28,D28))&lt;5,"-",IF(INDEX($Z33:$AF33,1,MATCH(D28,$Z28:$AF28,0))&lt;=$Y$1, "No", "Yes")),"")</f>
        <v>Yes</v>
      </c>
      <c r="E32" s="277" t="str">
        <f t="shared" si="12"/>
        <v>Yes</v>
      </c>
      <c r="F32" s="277" t="str">
        <f t="shared" si="12"/>
        <v>Yes</v>
      </c>
      <c r="G32" s="277" t="str">
        <f t="shared" si="12"/>
        <v>No</v>
      </c>
      <c r="H32" s="277" t="str">
        <f t="shared" si="12"/>
        <v>-</v>
      </c>
      <c r="I32" s="277" t="str">
        <f t="shared" si="12"/>
        <v>No</v>
      </c>
      <c r="J32" s="278" t="str">
        <f t="shared" si="12"/>
        <v>-</v>
      </c>
      <c r="K32" s="465"/>
      <c r="M32" s="44" t="s">
        <v>44</v>
      </c>
      <c r="N32" s="95">
        <f t="shared" si="10"/>
        <v>2.096177558569667E-2</v>
      </c>
      <c r="O32" s="96">
        <f t="shared" si="10"/>
        <v>0.21578298397040691</v>
      </c>
      <c r="P32" s="96">
        <f t="shared" si="10"/>
        <v>0.40443896424167697</v>
      </c>
      <c r="Q32" s="96">
        <f t="shared" si="10"/>
        <v>0.10480887792848335</v>
      </c>
      <c r="R32" s="96">
        <f t="shared" si="10"/>
        <v>3.6991368680641184E-3</v>
      </c>
      <c r="S32" s="96">
        <f t="shared" si="10"/>
        <v>0.25030826140567203</v>
      </c>
      <c r="T32" s="97" t="str">
        <f t="shared" si="10"/>
        <v/>
      </c>
      <c r="U32" s="98"/>
      <c r="V32" s="26"/>
      <c r="W32" s="89"/>
      <c r="X32" s="21" t="s">
        <v>29</v>
      </c>
      <c r="Y32" s="82" t="s">
        <v>39</v>
      </c>
      <c r="Z32" s="99">
        <f t="shared" ref="Z32:AF32" si="13">IFERROR((N32-N31)/SQRT(N31*(1-N31)/$M30),"")</f>
        <v>-0.6445899830578885</v>
      </c>
      <c r="AA32" s="100">
        <f t="shared" si="13"/>
        <v>1.2328976721223446</v>
      </c>
      <c r="AB32" s="100">
        <f t="shared" si="13"/>
        <v>-1.2715728151770451</v>
      </c>
      <c r="AC32" s="100">
        <f t="shared" si="13"/>
        <v>-3.1397339886434481</v>
      </c>
      <c r="AD32" s="100">
        <f t="shared" si="13"/>
        <v>-0.47379728299631052</v>
      </c>
      <c r="AE32" s="100">
        <f t="shared" si="13"/>
        <v>3.411545388978233</v>
      </c>
      <c r="AF32" s="101" t="str">
        <f t="shared" si="13"/>
        <v/>
      </c>
    </row>
    <row r="33" spans="1:32" ht="14.7" thickBot="1" x14ac:dyDescent="0.6">
      <c r="A33" s="441"/>
      <c r="B33" s="438"/>
      <c r="C33" s="438"/>
      <c r="D33" s="438"/>
      <c r="E33" s="438"/>
      <c r="F33" s="438"/>
      <c r="G33" s="438"/>
      <c r="H33" s="438"/>
      <c r="I33" s="438"/>
      <c r="J33" s="438"/>
      <c r="K33" s="137"/>
      <c r="L33" s="200"/>
      <c r="M33" s="139"/>
      <c r="X33" s="102">
        <f>IFERROR(CHOOSE(MAX(N40:T40),"need more data",_xlfn.CHISQ.TEST(N29:O30, Z30:AA31),_xlfn.CHISQ.TEST(N29:P30, Z30:AB31),_xlfn.CHISQ.TEST(N29:Q30, Z30:AC31),_xlfn.CHISQ.TEST(N29:R30, Z30:AD31),_xlfn.CHISQ.TEST(N29:S30, Z30:AE31),_xlfn.CHISQ.TEST(N29:T30, Z30:AF31)),"")</f>
        <v>1.1084540209106578E-3</v>
      </c>
      <c r="Y33" s="103" t="s">
        <v>40</v>
      </c>
      <c r="Z33" s="91">
        <f>IF(ISNUMBER(Z32),2*NORMSDIST(-ABS(Z32)),"")</f>
        <v>0.51919292795417293</v>
      </c>
      <c r="AA33" s="92">
        <f t="shared" ref="AA33:AF33" si="14">IF(ISNUMBER(AA32),2*NORMSDIST(-ABS(AA32)),"")</f>
        <v>0.21761394407858914</v>
      </c>
      <c r="AB33" s="92">
        <f t="shared" si="14"/>
        <v>0.20352494070714536</v>
      </c>
      <c r="AC33" s="92">
        <f t="shared" si="14"/>
        <v>1.6910130935451173E-3</v>
      </c>
      <c r="AD33" s="92">
        <f t="shared" si="14"/>
        <v>0.63564447228115362</v>
      </c>
      <c r="AE33" s="92">
        <f t="shared" si="14"/>
        <v>6.4595745952168813E-4</v>
      </c>
      <c r="AF33" s="93" t="str">
        <f t="shared" si="14"/>
        <v/>
      </c>
    </row>
    <row r="34" spans="1:32" ht="15.9" thickBot="1" x14ac:dyDescent="0.6">
      <c r="A34" s="441"/>
      <c r="B34" s="292" t="s">
        <v>89</v>
      </c>
      <c r="C34" s="252"/>
      <c r="D34" s="252"/>
      <c r="E34" s="252"/>
      <c r="F34" s="252"/>
      <c r="G34" s="252"/>
      <c r="H34" s="252"/>
      <c r="I34" s="252"/>
      <c r="J34" s="253"/>
      <c r="K34" s="463" t="str">
        <f>IF(C39="Yes","*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IF(V36=0,"",CHAR(10)&amp;CHAR(10)&amp;"* There "&amp;IF(V36=1,"is ","are ")&amp;V36&amp;" cell"&amp;IF(V36=1,"","s")&amp;" contributing to expected value which "&amp;IF(V36=1,"is","are")&amp;" too small to include calculations. In this table, cell"&amp;IF(V36=1,": ","s: ")&amp;SUBSTITUTE(V37,"; ","",V36)&amp;".")</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
* There is 1 cell contributing to expected value which is too small to include calculations. In this table, cell: H37.</v>
      </c>
      <c r="M34" s="139"/>
      <c r="X34" s="120"/>
      <c r="Y34" s="121"/>
      <c r="Z34" s="122"/>
      <c r="AA34" s="123"/>
      <c r="AB34" s="123"/>
      <c r="AC34" s="123"/>
      <c r="AD34" s="123"/>
      <c r="AE34" s="123"/>
      <c r="AF34" s="77"/>
    </row>
    <row r="35" spans="1:32" ht="28.8" x14ac:dyDescent="0.55000000000000004">
      <c r="A35" s="441"/>
      <c r="B35" s="315" t="s">
        <v>45</v>
      </c>
      <c r="C35" s="267" t="s">
        <v>6</v>
      </c>
      <c r="D35" s="268" t="s">
        <v>1</v>
      </c>
      <c r="E35" s="269" t="s">
        <v>2</v>
      </c>
      <c r="F35" s="269" t="s">
        <v>3</v>
      </c>
      <c r="G35" s="269" t="s">
        <v>4</v>
      </c>
      <c r="H35" s="270" t="s">
        <v>5</v>
      </c>
      <c r="I35" s="270" t="s">
        <v>8</v>
      </c>
      <c r="J35" s="271" t="s">
        <v>10</v>
      </c>
      <c r="K35" s="464"/>
      <c r="M35" s="139"/>
      <c r="X35" s="120"/>
      <c r="Y35" s="121"/>
      <c r="Z35" s="122"/>
      <c r="AA35" s="123"/>
      <c r="AB35" s="123"/>
      <c r="AC35" s="123"/>
      <c r="AD35" s="123"/>
      <c r="AE35" s="123"/>
      <c r="AF35" s="77"/>
    </row>
    <row r="36" spans="1:32" ht="30.6" customHeight="1" x14ac:dyDescent="0.55000000000000004">
      <c r="A36" s="441"/>
      <c r="B36" s="293" t="s">
        <v>78</v>
      </c>
      <c r="C36" s="68">
        <f>SUM(D36:J36)</f>
        <v>1221</v>
      </c>
      <c r="D36" s="202">
        <f t="shared" ref="D36:J36" si="15">IF(OR(D23="",D23&lt;0),"",D23)</f>
        <v>27</v>
      </c>
      <c r="E36" s="203">
        <f t="shared" si="15"/>
        <v>265</v>
      </c>
      <c r="F36" s="203">
        <f t="shared" si="15"/>
        <v>490</v>
      </c>
      <c r="G36" s="203">
        <f t="shared" si="15"/>
        <v>125</v>
      </c>
      <c r="H36" s="203">
        <f t="shared" si="15"/>
        <v>6</v>
      </c>
      <c r="I36" s="203">
        <f t="shared" si="15"/>
        <v>308</v>
      </c>
      <c r="J36" s="272" t="str">
        <f t="shared" si="15"/>
        <v/>
      </c>
      <c r="K36" s="464"/>
      <c r="M36" s="69">
        <f>SUM(N36:T36)</f>
        <v>1221</v>
      </c>
      <c r="N36" s="70">
        <f t="shared" ref="N36:T36" si="16">IF(N40="","",INDEX($D36:$J36,1,MATCH(N40,$D40:$J40,0)))</f>
        <v>27</v>
      </c>
      <c r="O36" s="71">
        <f t="shared" si="16"/>
        <v>265</v>
      </c>
      <c r="P36" s="71">
        <f t="shared" si="16"/>
        <v>490</v>
      </c>
      <c r="Q36" s="71">
        <f t="shared" si="16"/>
        <v>125</v>
      </c>
      <c r="R36" s="71">
        <f t="shared" si="16"/>
        <v>6</v>
      </c>
      <c r="S36" s="71">
        <f t="shared" si="16"/>
        <v>308</v>
      </c>
      <c r="T36" s="72" t="str">
        <f t="shared" si="16"/>
        <v/>
      </c>
      <c r="V36" s="27">
        <f>(COUNTIFS(Z37:AF37,"&lt;"&amp;5)-COUNTIFS(Z37:AF37,"&lt;"&amp;5,Z28:AF28,""))+(COUNTIFS(Z38:AF38,"&lt;"&amp;5)-COUNTIFS(Z38:AF38,"&lt;"&amp;5,Z28:AF28,""))</f>
        <v>1</v>
      </c>
      <c r="X36" s="73" t="s">
        <v>36</v>
      </c>
      <c r="Y36" s="74">
        <f>SUM(M36:M37)</f>
        <v>2032</v>
      </c>
      <c r="Z36" s="75">
        <f>SUM(N36:N37)</f>
        <v>44</v>
      </c>
      <c r="AA36" s="76">
        <f>SUM(O36:O37)</f>
        <v>440</v>
      </c>
      <c r="AB36" s="76">
        <f t="shared" ref="AB36:AF36" si="17">SUM(P36:P37)</f>
        <v>818</v>
      </c>
      <c r="AC36" s="76">
        <f t="shared" si="17"/>
        <v>210</v>
      </c>
      <c r="AD36" s="76">
        <f t="shared" si="17"/>
        <v>9</v>
      </c>
      <c r="AE36" s="76">
        <f t="shared" si="17"/>
        <v>511</v>
      </c>
      <c r="AF36" s="77">
        <f t="shared" si="17"/>
        <v>0</v>
      </c>
    </row>
    <row r="37" spans="1:32" ht="30.6" customHeight="1" x14ac:dyDescent="0.55000000000000004">
      <c r="A37" s="441"/>
      <c r="B37" s="294" t="s">
        <v>7</v>
      </c>
      <c r="C37" s="57">
        <f>C30</f>
        <v>811</v>
      </c>
      <c r="D37" s="205">
        <f t="shared" ref="D37:J37" si="18">D30</f>
        <v>17</v>
      </c>
      <c r="E37" s="206">
        <f t="shared" si="18"/>
        <v>175</v>
      </c>
      <c r="F37" s="206">
        <f t="shared" si="18"/>
        <v>328</v>
      </c>
      <c r="G37" s="206">
        <f t="shared" si="18"/>
        <v>85</v>
      </c>
      <c r="H37" s="206">
        <f t="shared" si="18"/>
        <v>3</v>
      </c>
      <c r="I37" s="206">
        <f t="shared" si="18"/>
        <v>203</v>
      </c>
      <c r="J37" s="273" t="str">
        <f t="shared" si="18"/>
        <v/>
      </c>
      <c r="K37" s="464"/>
      <c r="M37" s="78">
        <f>SUM(N37:T37)</f>
        <v>811</v>
      </c>
      <c r="N37" s="79">
        <f t="shared" ref="N37:T37" si="19">IF(N40="","",INDEX($D37:$J37,1,MATCH(N40,$D40:$J40,0)))</f>
        <v>17</v>
      </c>
      <c r="O37" s="80">
        <f t="shared" si="19"/>
        <v>175</v>
      </c>
      <c r="P37" s="80">
        <f t="shared" si="19"/>
        <v>328</v>
      </c>
      <c r="Q37" s="80">
        <f t="shared" si="19"/>
        <v>85</v>
      </c>
      <c r="R37" s="80">
        <f t="shared" si="19"/>
        <v>3</v>
      </c>
      <c r="S37" s="80">
        <f t="shared" si="19"/>
        <v>203</v>
      </c>
      <c r="T37" s="81" t="str">
        <f t="shared" si="19"/>
        <v/>
      </c>
      <c r="V37" s="458" t="str">
        <f>IF(AND(Z37&lt;5,Z28&lt;&gt;""),SUBSTITUTE(ADDRESS(ROWS($1:36),MATCH(Z28,$A28:$J28,0)),"$","")&amp;"; ","")&amp;
IF(AND(AA37&lt;5,AA28&lt;&gt;""),SUBSTITUTE(ADDRESS(ROWS($1:36),MATCH(AA28,$A28:$J28,0)),"$","")&amp;"; ","")&amp;
IF(AND(AB37&lt;5,AB28&lt;&gt;""),SUBSTITUTE(ADDRESS(ROWS($1:36),MATCH(AB28,$A28:$J28,0)),"$","")&amp;"; ","")&amp;
IF(AND(AC37&lt;5,AC28&lt;&gt;""),SUBSTITUTE(ADDRESS(ROWS($1:36),MATCH(AC28,$A28:$J28,0)),"$","")&amp;"; ","")&amp;
IF(AND(AD37&lt;5,AD28&lt;&gt;""),SUBSTITUTE(ADDRESS(ROWS($1:36),MATCH(AD28,$A28:$J28,0)),"$","")&amp;"; ","")&amp;
IF(AND(AE37&lt;5,AE28&lt;&gt;""),SUBSTITUTE(ADDRESS(ROWS($1:36),MATCH(AE28,$A28:$J28,0)),"$","")&amp;"; ","")&amp;
IF(AND(AF37&lt;5,AF28&lt;&gt;""),SUBSTITUTE(ADDRESS(ROWS($1:36),MATCH(AF28,$A28:$J28,0)),"$","")&amp;"; ","")&amp;
IF(AND(Z38&lt;5,Z28&lt;&gt;""),SUBSTITUTE(ADDRESS(ROWS($1:37),MATCH(Z28,$A28:$J28,0)),"$","")&amp;"; ","")&amp;
IF(AND(AA38&lt;5,AA28&lt;&gt;""),SUBSTITUTE(ADDRESS(ROWS($1:37),MATCH(AA28,$A28:$J28,0)),"$","")&amp;"; ","")&amp;
IF(AND(AB38&lt;5,AB28&lt;&gt;""),SUBSTITUTE(ADDRESS(ROWS($1:37),MATCH(AB28,$A28:$J28,0)),"$","")&amp;"; ","")&amp;
IF(AND(AC38&lt;5,AC28&lt;&gt;""),SUBSTITUTE(ADDRESS(ROWS($1:37),MATCH(AC28,$A28:$J28,0)),"$","")&amp;"; ","")&amp;
IF(AND(AD38&lt;5,AD28&lt;&gt;""),SUBSTITUTE(ADDRESS(ROWS($1:37),MATCH(AD28,$A28:$J28,0)),"$","")&amp;"; ","")&amp;
IF(AND(AE38&lt;5,AE28&lt;&gt;""),SUBSTITUTE(ADDRESS(ROWS($1:37),MATCH(AE28,$A28:$J28,0)),"$","")&amp;"; ","")&amp;
IF(AND(AF38&lt;5,AF28&lt;&gt;""),SUBSTITUTE(ADDRESS(ROWS($1:37),MATCH(AF28,$A28:$J28,0)),"$","")&amp;"; ","")</f>
        <v xml:space="preserve">H37; </v>
      </c>
      <c r="Y37" s="82" t="s">
        <v>37</v>
      </c>
      <c r="Z37" s="83">
        <f t="shared" ref="Z37:AF37" si="20">IFERROR(Z36*$M36/$Y36,"")</f>
        <v>26.438976377952756</v>
      </c>
      <c r="AA37" s="84">
        <f t="shared" si="20"/>
        <v>264.38976377952758</v>
      </c>
      <c r="AB37" s="84">
        <f t="shared" si="20"/>
        <v>491.52460629921262</v>
      </c>
      <c r="AC37" s="84">
        <f t="shared" si="20"/>
        <v>126.18602362204724</v>
      </c>
      <c r="AD37" s="84">
        <f t="shared" si="20"/>
        <v>5.4079724409448815</v>
      </c>
      <c r="AE37" s="84">
        <f t="shared" si="20"/>
        <v>307.05265748031496</v>
      </c>
      <c r="AF37" s="85">
        <f t="shared" si="20"/>
        <v>0</v>
      </c>
    </row>
    <row r="38" spans="1:32" ht="30.6" customHeight="1" thickBot="1" x14ac:dyDescent="0.6">
      <c r="A38" s="441"/>
      <c r="B38" s="295" t="s">
        <v>191</v>
      </c>
      <c r="C38" s="58">
        <f>IF(OR(C36="",C36&lt;=0),"-",C37/C36)</f>
        <v>0.66420966420966421</v>
      </c>
      <c r="D38" s="59">
        <f>IF(OR(D36="",D36&lt;=0),"-",D37/D36)</f>
        <v>0.62962962962962965</v>
      </c>
      <c r="E38" s="60">
        <f t="shared" ref="E38:J38" si="21">IF(OR(E36="",E36&lt;=0),"-",E37/E36)</f>
        <v>0.660377358490566</v>
      </c>
      <c r="F38" s="60">
        <f t="shared" si="21"/>
        <v>0.66938775510204085</v>
      </c>
      <c r="G38" s="60">
        <f t="shared" si="21"/>
        <v>0.68</v>
      </c>
      <c r="H38" s="60">
        <f t="shared" si="21"/>
        <v>0.5</v>
      </c>
      <c r="I38" s="60">
        <f t="shared" si="21"/>
        <v>0.65909090909090906</v>
      </c>
      <c r="J38" s="63" t="str">
        <f t="shared" si="21"/>
        <v>-</v>
      </c>
      <c r="K38" s="464"/>
      <c r="M38" s="43" t="s">
        <v>43</v>
      </c>
      <c r="N38" s="86">
        <f t="shared" ref="N38:T39" si="22">IFERROR(N36/$M36,"")</f>
        <v>2.2113022113022112E-2</v>
      </c>
      <c r="O38" s="87">
        <f t="shared" si="22"/>
        <v>0.21703521703521703</v>
      </c>
      <c r="P38" s="87">
        <f t="shared" si="22"/>
        <v>0.4013104013104013</v>
      </c>
      <c r="Q38" s="87">
        <f t="shared" si="22"/>
        <v>0.10237510237510238</v>
      </c>
      <c r="R38" s="87">
        <f t="shared" si="22"/>
        <v>4.9140049140049139E-3</v>
      </c>
      <c r="S38" s="87">
        <f t="shared" si="22"/>
        <v>0.25225225225225223</v>
      </c>
      <c r="T38" s="88" t="str">
        <f t="shared" si="22"/>
        <v/>
      </c>
      <c r="U38" s="89"/>
      <c r="V38" s="459"/>
      <c r="W38" s="89"/>
      <c r="X38" s="139" t="str">
        <f>IFERROR(CHOOSE(MAX(#REF!),"need more data","CHISQ.TEST(L21:M22, X22:Y23)","CHISQ.TEST(L21:N22, X22:Z23)","CHISQ.TEST(L21:O22, X22:AA23)","CHISQ.TEST(L21:P22, X22:AB23)","CHISQ.TEST(L21:Q22, X22:AC23)","CHISQ.TEST(L21:R22, X22:AD23)"),"")</f>
        <v/>
      </c>
      <c r="Y38" s="90" t="s">
        <v>38</v>
      </c>
      <c r="Z38" s="91">
        <f t="shared" ref="Z38:AF38" si="23">IFERROR(Z36*$M37/$Y36,"")</f>
        <v>17.561023622047244</v>
      </c>
      <c r="AA38" s="92">
        <f t="shared" si="23"/>
        <v>175.61023622047244</v>
      </c>
      <c r="AB38" s="92">
        <f t="shared" si="23"/>
        <v>326.47539370078738</v>
      </c>
      <c r="AC38" s="92">
        <f t="shared" si="23"/>
        <v>83.813976377952756</v>
      </c>
      <c r="AD38" s="92">
        <f t="shared" si="23"/>
        <v>3.5920275590551181</v>
      </c>
      <c r="AE38" s="92">
        <f t="shared" si="23"/>
        <v>203.94734251968504</v>
      </c>
      <c r="AF38" s="93">
        <f t="shared" si="23"/>
        <v>0</v>
      </c>
    </row>
    <row r="39" spans="1:32" ht="30.6" customHeight="1" thickBot="1" x14ac:dyDescent="0.6">
      <c r="A39" s="442"/>
      <c r="B39" s="296" t="s">
        <v>80</v>
      </c>
      <c r="C39" s="275" t="str">
        <f>IF(X40="need more data","Need more data",IF(X40="","",IF(X40&lt;=$Y$1, "No", "Yes")))</f>
        <v>Yes</v>
      </c>
      <c r="D39" s="276" t="str">
        <f t="shared" ref="D39:J39" si="24">IFERROR(IF(MIN(_xlfn.MINIFS($Z37:$AF37,$Z28:$AF28,D28),_xlfn.MINIFS($Z38:$AF38,$Z28:$AF28,D28))&lt;5,"-",IF(INDEX($Z40:$AF40,1,MATCH(D28,$Z28:$AF28,0))&lt;=$Y$1, "No", "Yes")),"")</f>
        <v>Yes</v>
      </c>
      <c r="E39" s="277" t="str">
        <f t="shared" si="24"/>
        <v>Yes</v>
      </c>
      <c r="F39" s="277" t="str">
        <f t="shared" si="24"/>
        <v>Yes</v>
      </c>
      <c r="G39" s="277" t="str">
        <f t="shared" si="24"/>
        <v>Yes</v>
      </c>
      <c r="H39" s="277" t="str">
        <f t="shared" si="24"/>
        <v>-</v>
      </c>
      <c r="I39" s="277" t="str">
        <f t="shared" si="24"/>
        <v>Yes</v>
      </c>
      <c r="J39" s="278" t="str">
        <f t="shared" si="24"/>
        <v>-</v>
      </c>
      <c r="K39" s="465"/>
      <c r="M39" s="44" t="s">
        <v>44</v>
      </c>
      <c r="N39" s="95">
        <f t="shared" si="22"/>
        <v>2.096177558569667E-2</v>
      </c>
      <c r="O39" s="96">
        <f t="shared" si="22"/>
        <v>0.21578298397040691</v>
      </c>
      <c r="P39" s="96">
        <f t="shared" si="22"/>
        <v>0.40443896424167697</v>
      </c>
      <c r="Q39" s="96">
        <f t="shared" si="22"/>
        <v>0.10480887792848335</v>
      </c>
      <c r="R39" s="96">
        <f t="shared" si="22"/>
        <v>3.6991368680641184E-3</v>
      </c>
      <c r="S39" s="96">
        <f t="shared" si="22"/>
        <v>0.25030826140567203</v>
      </c>
      <c r="T39" s="97" t="str">
        <f t="shared" si="22"/>
        <v/>
      </c>
      <c r="U39" s="98"/>
      <c r="V39" s="26"/>
      <c r="W39" s="89"/>
      <c r="X39" s="21" t="s">
        <v>29</v>
      </c>
      <c r="Y39" s="82" t="s">
        <v>39</v>
      </c>
      <c r="Z39" s="99">
        <f t="shared" ref="Z39:AF39" si="25">IFERROR((N39-N38)/SQRT(N38*(1-N38)/$M37),"")</f>
        <v>-0.2229514898150782</v>
      </c>
      <c r="AA39" s="100">
        <f t="shared" si="25"/>
        <v>-8.6508618170577825E-2</v>
      </c>
      <c r="AB39" s="100">
        <f t="shared" si="25"/>
        <v>0.18176667288492715</v>
      </c>
      <c r="AC39" s="100">
        <f t="shared" si="25"/>
        <v>0.22863690465203612</v>
      </c>
      <c r="AD39" s="100">
        <f t="shared" si="25"/>
        <v>-0.49475641740185666</v>
      </c>
      <c r="AE39" s="100">
        <f t="shared" si="25"/>
        <v>-0.12747046196068215</v>
      </c>
      <c r="AF39" s="101" t="str">
        <f t="shared" si="25"/>
        <v/>
      </c>
    </row>
    <row r="40" spans="1:32" s="259" customFormat="1" ht="15.6" hidden="1" x14ac:dyDescent="0.55000000000000004">
      <c r="A40" s="287"/>
      <c r="B40" s="254" t="s">
        <v>45</v>
      </c>
      <c r="C40" s="255"/>
      <c r="D40" s="256">
        <f>IF(SUM(D29:D30)&lt;=0,"",MAX($C40:C40)+1)</f>
        <v>1</v>
      </c>
      <c r="E40" s="256">
        <f>IF(SUM(E29:E30)&lt;=0,"",MAX($C40:D40)+1)</f>
        <v>2</v>
      </c>
      <c r="F40" s="256">
        <f>IF(SUM(F29:F30)&lt;=0,"",MAX($C40:E40)+1)</f>
        <v>3</v>
      </c>
      <c r="G40" s="256">
        <f>IF(SUM(G29:G30)&lt;=0,"",MAX($C40:F40)+1)</f>
        <v>4</v>
      </c>
      <c r="H40" s="256">
        <f>IF(SUM(H29:H30)&lt;=0,"",MAX($C40:G40)+1)</f>
        <v>5</v>
      </c>
      <c r="I40" s="256">
        <f>IF(SUM(I29:I30)&lt;=0,"",MAX($C40:H40)+1)</f>
        <v>6</v>
      </c>
      <c r="J40" s="257" t="str">
        <f>IF(SUM(J29:J30)&lt;=0,"",MAX($C40:I40)+1)</f>
        <v/>
      </c>
      <c r="L40" s="258"/>
      <c r="M40" s="260" t="str">
        <f>B40</f>
        <v>RACE / ETHNICITY</v>
      </c>
      <c r="N40" s="261">
        <f>IF(MIN($D40:$J40)&lt;=0,"",MIN($D40:$J40))</f>
        <v>1</v>
      </c>
      <c r="O40" s="262">
        <f t="shared" ref="O40:T40" si="26">IFERROR(IF(N40=MAX($D40:$J40),"",N40+1),"")</f>
        <v>2</v>
      </c>
      <c r="P40" s="262">
        <f t="shared" si="26"/>
        <v>3</v>
      </c>
      <c r="Q40" s="262">
        <f t="shared" si="26"/>
        <v>4</v>
      </c>
      <c r="R40" s="262">
        <f t="shared" si="26"/>
        <v>5</v>
      </c>
      <c r="S40" s="262">
        <f t="shared" si="26"/>
        <v>6</v>
      </c>
      <c r="T40" s="263" t="str">
        <f t="shared" si="26"/>
        <v/>
      </c>
      <c r="U40" s="264"/>
      <c r="V40" s="264"/>
      <c r="W40" s="264"/>
      <c r="X40" s="102">
        <f>IFERROR(CHOOSE(MAX(N40:T40),"need more data",_xlfn.CHISQ.TEST(N36:O37, Z37:AA38),_xlfn.CHISQ.TEST(N36:P37, Z37:AB38),_xlfn.CHISQ.TEST(N36:Q37, Z37:AC38),_xlfn.CHISQ.TEST(N36:R37, Z37:AD38),_xlfn.CHISQ.TEST(N36:S37, Z37:AE38),_xlfn.CHISQ.TEST(N36:T37, Z37:AF38)),"")</f>
        <v>0.99858205851921589</v>
      </c>
      <c r="Y40" s="103" t="s">
        <v>40</v>
      </c>
      <c r="Z40" s="91">
        <f t="shared" ref="Z40:AF40" si="27">IF(ISNUMBER(Z39),2*NORMSDIST(-ABS(Z39)),"")</f>
        <v>0.82357326170767287</v>
      </c>
      <c r="AA40" s="92">
        <f t="shared" si="27"/>
        <v>0.93106210544737278</v>
      </c>
      <c r="AB40" s="92">
        <f t="shared" si="27"/>
        <v>0.85576583996644917</v>
      </c>
      <c r="AC40" s="92">
        <f t="shared" si="27"/>
        <v>0.81915113845603971</v>
      </c>
      <c r="AD40" s="92">
        <f t="shared" si="27"/>
        <v>0.62077207201955908</v>
      </c>
      <c r="AE40" s="92">
        <f t="shared" si="27"/>
        <v>0.89856805038495979</v>
      </c>
      <c r="AF40" s="93" t="str">
        <f t="shared" si="27"/>
        <v/>
      </c>
    </row>
    <row r="41" spans="1:32" ht="14.4" x14ac:dyDescent="0.55000000000000004">
      <c r="B41" s="425" t="s">
        <v>24</v>
      </c>
      <c r="C41" s="420"/>
      <c r="D41" s="420"/>
      <c r="E41" s="420"/>
      <c r="F41" s="420"/>
      <c r="G41" s="420"/>
      <c r="H41" s="420"/>
      <c r="I41" s="420"/>
      <c r="J41" s="436"/>
      <c r="L41" s="138"/>
      <c r="M41" s="139"/>
      <c r="X41" s="297"/>
      <c r="Y41" s="298"/>
      <c r="Z41" s="126"/>
      <c r="AA41" s="126"/>
      <c r="AB41" s="126"/>
      <c r="AC41" s="126"/>
      <c r="AD41" s="126"/>
      <c r="AE41" s="126"/>
      <c r="AF41" s="126"/>
    </row>
    <row r="42" spans="1:32" ht="26.5" hidden="1" customHeight="1" x14ac:dyDescent="0.55000000000000004">
      <c r="B42" s="299"/>
      <c r="C42" s="265"/>
      <c r="D42" s="265"/>
      <c r="E42" s="265"/>
      <c r="F42" s="265"/>
      <c r="G42" s="265"/>
      <c r="H42" s="265"/>
      <c r="I42" s="265"/>
      <c r="J42" s="265"/>
      <c r="K42" s="137"/>
      <c r="L42" s="137"/>
      <c r="M42" s="139"/>
      <c r="X42" s="138"/>
      <c r="Y42" s="138"/>
      <c r="Z42" s="138"/>
      <c r="AA42" s="138"/>
      <c r="AB42" s="138"/>
      <c r="AC42" s="138"/>
      <c r="AD42" s="138"/>
      <c r="AE42" s="138"/>
      <c r="AF42" s="138"/>
    </row>
    <row r="43" spans="1:32" ht="14.4" hidden="1" x14ac:dyDescent="0.55000000000000004"/>
    <row r="44" spans="1:32" ht="14.4" hidden="1" x14ac:dyDescent="0.55000000000000004"/>
    <row r="45" spans="1:32" ht="14.4" hidden="1" x14ac:dyDescent="0.55000000000000004"/>
    <row r="46" spans="1:32" ht="14.4" hidden="1" x14ac:dyDescent="0.55000000000000004"/>
    <row r="47" spans="1:32" ht="14.4" hidden="1" x14ac:dyDescent="0.55000000000000004"/>
    <row r="48" spans="1:32" ht="14.4" hidden="1" x14ac:dyDescent="0.55000000000000004"/>
    <row r="49" ht="14.4" hidden="1" x14ac:dyDescent="0.55000000000000004"/>
    <row r="50" ht="14.4" hidden="1" x14ac:dyDescent="0.55000000000000004"/>
    <row r="51" ht="14.4" hidden="1" x14ac:dyDescent="0.55000000000000004"/>
    <row r="52" ht="14.4" hidden="1" x14ac:dyDescent="0.55000000000000004"/>
    <row r="53" ht="14.4" hidden="1" x14ac:dyDescent="0.55000000000000004"/>
    <row r="54" ht="14.4" hidden="1" x14ac:dyDescent="0.55000000000000004"/>
    <row r="55" ht="14.4" hidden="1" x14ac:dyDescent="0.55000000000000004"/>
    <row r="56" ht="14.4" hidden="1" x14ac:dyDescent="0.55000000000000004"/>
    <row r="57" ht="14.4" hidden="1" x14ac:dyDescent="0.55000000000000004"/>
    <row r="58" ht="14.4" hidden="1" x14ac:dyDescent="0.55000000000000004"/>
    <row r="59" ht="14.4" hidden="1" x14ac:dyDescent="0.55000000000000004"/>
    <row r="60" ht="14.4" hidden="1" x14ac:dyDescent="0.55000000000000004"/>
    <row r="61" ht="14.4" hidden="1" x14ac:dyDescent="0.55000000000000004"/>
    <row r="62" ht="14.4" hidden="1" x14ac:dyDescent="0.55000000000000004"/>
    <row r="63" ht="14.4" hidden="1" x14ac:dyDescent="0.55000000000000004"/>
    <row r="64" ht="14.4" hidden="1" x14ac:dyDescent="0.55000000000000004"/>
    <row r="65" ht="14.4" hidden="1" x14ac:dyDescent="0.55000000000000004"/>
    <row r="66" ht="14.4" hidden="1" x14ac:dyDescent="0.55000000000000004"/>
    <row r="67" ht="14.4" hidden="1" x14ac:dyDescent="0.55000000000000004"/>
    <row r="68" ht="14.4" hidden="1" x14ac:dyDescent="0.55000000000000004"/>
    <row r="69" ht="14.4" hidden="1" x14ac:dyDescent="0.55000000000000004"/>
    <row r="70" ht="14.4" hidden="1" x14ac:dyDescent="0.55000000000000004"/>
    <row r="71" ht="14.4" hidden="1" x14ac:dyDescent="0.55000000000000004"/>
    <row r="72" ht="14.4" hidden="1" x14ac:dyDescent="0.55000000000000004"/>
    <row r="73" ht="14.4" hidden="1" x14ac:dyDescent="0.55000000000000004"/>
    <row r="74" ht="14.4" hidden="1" x14ac:dyDescent="0.55000000000000004"/>
    <row r="75" ht="14.4" hidden="1" x14ac:dyDescent="0.55000000000000004"/>
    <row r="76" ht="14.4" hidden="1" x14ac:dyDescent="0.55000000000000004"/>
    <row r="77" ht="14.4" hidden="1" x14ac:dyDescent="0.55000000000000004"/>
    <row r="78" ht="14.4" hidden="1" x14ac:dyDescent="0.55000000000000004"/>
    <row r="79" ht="14.4" hidden="1" x14ac:dyDescent="0.55000000000000004"/>
    <row r="80" ht="14.4" hidden="1" x14ac:dyDescent="0.55000000000000004"/>
    <row r="81" ht="14.4" hidden="1" x14ac:dyDescent="0.55000000000000004"/>
    <row r="82" ht="14.4" hidden="1" x14ac:dyDescent="0.55000000000000004"/>
    <row r="83" ht="14.4" hidden="1" x14ac:dyDescent="0.55000000000000004"/>
    <row r="84" ht="14.4" hidden="1" x14ac:dyDescent="0.55000000000000004"/>
    <row r="85" ht="14.4" hidden="1" x14ac:dyDescent="0.55000000000000004"/>
    <row r="86" ht="14.4" hidden="1" x14ac:dyDescent="0.55000000000000004"/>
    <row r="87" ht="14.4" hidden="1" x14ac:dyDescent="0.55000000000000004"/>
    <row r="88" ht="14.4" hidden="1" x14ac:dyDescent="0.55000000000000004"/>
    <row r="89" ht="14.4" hidden="1" x14ac:dyDescent="0.55000000000000004"/>
    <row r="90" ht="14.4" hidden="1" x14ac:dyDescent="0.55000000000000004"/>
    <row r="91" ht="14.4" hidden="1" x14ac:dyDescent="0.55000000000000004"/>
    <row r="92" ht="14.4" hidden="1" x14ac:dyDescent="0.55000000000000004"/>
    <row r="93" ht="14.4" hidden="1" x14ac:dyDescent="0.55000000000000004"/>
    <row r="94" ht="14.4" hidden="1" x14ac:dyDescent="0.55000000000000004"/>
    <row r="95" ht="14.4" hidden="1" x14ac:dyDescent="0.55000000000000004"/>
    <row r="96" ht="14.4" hidden="1" x14ac:dyDescent="0.55000000000000004"/>
    <row r="97" ht="14.4" hidden="1" x14ac:dyDescent="0.55000000000000004"/>
    <row r="98" ht="14.4" hidden="1" x14ac:dyDescent="0.55000000000000004"/>
    <row r="99" ht="14.4" hidden="1" x14ac:dyDescent="0.55000000000000004"/>
    <row r="100" ht="14.4" hidden="1" x14ac:dyDescent="0.55000000000000004"/>
    <row r="101" ht="14.4" hidden="1" x14ac:dyDescent="0.55000000000000004"/>
    <row r="102" ht="14.4" hidden="1" x14ac:dyDescent="0.55000000000000004"/>
    <row r="103" ht="14.4" hidden="1" x14ac:dyDescent="0.55000000000000004"/>
    <row r="104" ht="14.4" hidden="1" x14ac:dyDescent="0.55000000000000004"/>
    <row r="105" ht="14.4" hidden="1" x14ac:dyDescent="0.55000000000000004"/>
    <row r="106" ht="14.4" hidden="1" x14ac:dyDescent="0.55000000000000004"/>
    <row r="107" ht="14.4" hidden="1" x14ac:dyDescent="0.55000000000000004"/>
    <row r="108" ht="14.4" hidden="1" x14ac:dyDescent="0.55000000000000004"/>
    <row r="109" ht="14.4" hidden="1" x14ac:dyDescent="0.55000000000000004"/>
    <row r="110" ht="14.4" hidden="1" x14ac:dyDescent="0.55000000000000004"/>
    <row r="111" ht="14.4" hidden="1" x14ac:dyDescent="0.55000000000000004"/>
    <row r="112" ht="14.4" hidden="1" x14ac:dyDescent="0.55000000000000004"/>
    <row r="113" ht="14.4" hidden="1" x14ac:dyDescent="0.55000000000000004"/>
    <row r="114" ht="14.4" hidden="1" x14ac:dyDescent="0.55000000000000004"/>
    <row r="115" ht="14.4" hidden="1" x14ac:dyDescent="0.55000000000000004"/>
    <row r="116" ht="14.4" hidden="1" x14ac:dyDescent="0.55000000000000004"/>
    <row r="117" ht="14.4" hidden="1" x14ac:dyDescent="0.55000000000000004"/>
    <row r="118" ht="14.4" hidden="1" x14ac:dyDescent="0.55000000000000004"/>
    <row r="119" ht="14.4" hidden="1" x14ac:dyDescent="0.55000000000000004"/>
    <row r="120" ht="14.4" hidden="1" x14ac:dyDescent="0.55000000000000004"/>
    <row r="121" ht="14.4" hidden="1" x14ac:dyDescent="0.55000000000000004"/>
    <row r="122" ht="14.4" hidden="1" x14ac:dyDescent="0.55000000000000004"/>
    <row r="123" ht="14.4" hidden="1" x14ac:dyDescent="0.55000000000000004"/>
    <row r="124" ht="14.4" hidden="1" x14ac:dyDescent="0.55000000000000004"/>
    <row r="125" ht="14.4" hidden="1" x14ac:dyDescent="0.55000000000000004"/>
    <row r="126" ht="14.4" hidden="1" x14ac:dyDescent="0.55000000000000004"/>
    <row r="127" ht="14.4" hidden="1" x14ac:dyDescent="0.55000000000000004"/>
    <row r="128" ht="14.4" hidden="1" x14ac:dyDescent="0.55000000000000004"/>
    <row r="129" ht="14.4" hidden="1" x14ac:dyDescent="0.55000000000000004"/>
    <row r="130" ht="14.4" hidden="1" x14ac:dyDescent="0.55000000000000004"/>
    <row r="131" ht="14.4" hidden="1" x14ac:dyDescent="0.55000000000000004"/>
    <row r="132" ht="14.4" hidden="1" x14ac:dyDescent="0.55000000000000004"/>
    <row r="133" ht="14.4" hidden="1" x14ac:dyDescent="0.55000000000000004"/>
    <row r="134" ht="14.4" hidden="1" x14ac:dyDescent="0.55000000000000004"/>
    <row r="135" ht="14.4" hidden="1" x14ac:dyDescent="0.55000000000000004"/>
    <row r="136" ht="14.4" hidden="1" x14ac:dyDescent="0.55000000000000004"/>
    <row r="137" ht="14.4" hidden="1" x14ac:dyDescent="0.55000000000000004"/>
    <row r="138" ht="14.4" hidden="1" x14ac:dyDescent="0.55000000000000004"/>
    <row r="139" ht="14.4" hidden="1" x14ac:dyDescent="0.55000000000000004"/>
    <row r="140" ht="14.4" hidden="1" x14ac:dyDescent="0.55000000000000004"/>
    <row r="141" ht="14.4" hidden="1" x14ac:dyDescent="0.55000000000000004"/>
    <row r="142" ht="14.4" hidden="1" x14ac:dyDescent="0.55000000000000004"/>
    <row r="143" ht="14.4" hidden="1" x14ac:dyDescent="0.55000000000000004"/>
    <row r="144" ht="14.4" hidden="1" x14ac:dyDescent="0.55000000000000004"/>
    <row r="145" ht="14.4" hidden="1" x14ac:dyDescent="0.55000000000000004"/>
    <row r="146" ht="14.4" hidden="1" x14ac:dyDescent="0.55000000000000004"/>
    <row r="147" ht="14.4" hidden="1" x14ac:dyDescent="0.55000000000000004"/>
    <row r="148" ht="14.4" hidden="1" x14ac:dyDescent="0.55000000000000004"/>
    <row r="149" ht="14.4" hidden="1" x14ac:dyDescent="0.55000000000000004"/>
    <row r="150" ht="14.4" hidden="1" x14ac:dyDescent="0.55000000000000004"/>
    <row r="151" ht="14.4" hidden="1" x14ac:dyDescent="0.55000000000000004"/>
    <row r="152" ht="14.4" hidden="1" x14ac:dyDescent="0.55000000000000004"/>
    <row r="153" ht="14.4" hidden="1" x14ac:dyDescent="0.55000000000000004"/>
    <row r="154" ht="14.4" hidden="1" x14ac:dyDescent="0.55000000000000004"/>
    <row r="155" ht="14.4" hidden="1" x14ac:dyDescent="0.55000000000000004"/>
    <row r="156" ht="14.4" hidden="1" x14ac:dyDescent="0.55000000000000004"/>
    <row r="157" ht="14.4" hidden="1" x14ac:dyDescent="0.55000000000000004"/>
    <row r="158" ht="14.4" hidden="1" x14ac:dyDescent="0.55000000000000004"/>
    <row r="159" ht="14.4" hidden="1" x14ac:dyDescent="0.55000000000000004"/>
    <row r="160" ht="14.4" hidden="1" x14ac:dyDescent="0.55000000000000004"/>
    <row r="161" ht="14.4" hidden="1" x14ac:dyDescent="0.55000000000000004"/>
    <row r="162" ht="14.4" hidden="1" x14ac:dyDescent="0.55000000000000004"/>
  </sheetData>
  <sheetProtection sheet="1" formatCells="0" formatColumns="0" formatRows="0"/>
  <mergeCells count="30">
    <mergeCell ref="K8:K15"/>
    <mergeCell ref="K17:K19"/>
    <mergeCell ref="A7:J7"/>
    <mergeCell ref="A8:J8"/>
    <mergeCell ref="A17:J17"/>
    <mergeCell ref="A18:J18"/>
    <mergeCell ref="A19:J19"/>
    <mergeCell ref="V8:X19"/>
    <mergeCell ref="A9:J9"/>
    <mergeCell ref="A10:J10"/>
    <mergeCell ref="A11:J11"/>
    <mergeCell ref="A12:J12"/>
    <mergeCell ref="A13:J13"/>
    <mergeCell ref="A14:J14"/>
    <mergeCell ref="A15:J15"/>
    <mergeCell ref="A16:J16"/>
    <mergeCell ref="M2:S19"/>
    <mergeCell ref="K3:K6"/>
    <mergeCell ref="A3:J3"/>
    <mergeCell ref="A4:J4"/>
    <mergeCell ref="A5:J5"/>
    <mergeCell ref="A6:J6"/>
    <mergeCell ref="A2:J2"/>
    <mergeCell ref="A20:A39"/>
    <mergeCell ref="K21:K24"/>
    <mergeCell ref="K27:K32"/>
    <mergeCell ref="V30:V31"/>
    <mergeCell ref="B33:J33"/>
    <mergeCell ref="K34:K39"/>
    <mergeCell ref="V37:V38"/>
  </mergeCells>
  <conditionalFormatting sqref="C32:J32 C39:J39">
    <cfRule type="expression" dxfId="155" priority="5">
      <formula>C32="No"</formula>
    </cfRule>
    <cfRule type="expression" dxfId="154" priority="10">
      <formula>C32="Yes"</formula>
    </cfRule>
  </conditionalFormatting>
  <conditionalFormatting sqref="D29:J29">
    <cfRule type="expression" dxfId="153" priority="95">
      <formula>AND($C29&gt;0,INDEX($Z30:$AF30,1,MATCH(D28,$Z28:$AF28,0))&lt;5)</formula>
    </cfRule>
  </conditionalFormatting>
  <conditionalFormatting sqref="D30:J30">
    <cfRule type="expression" dxfId="152" priority="96">
      <formula>AND($C30&gt;0,INDEX($Z31:$AF31,1,MATCH(D28,$Z28:$AF28,0))&lt;5)</formula>
    </cfRule>
  </conditionalFormatting>
  <conditionalFormatting sqref="D36:J36">
    <cfRule type="expression" dxfId="151" priority="97">
      <formula>AND($C36&gt;0,INDEX($Z37:$AF37,1,MATCH(D28,$Z28:$AF28,0))&lt;5)</formula>
    </cfRule>
  </conditionalFormatting>
  <conditionalFormatting sqref="D37:J37">
    <cfRule type="expression" dxfId="150" priority="98">
      <formula>AND($C37&gt;0,INDEX($Z38:$AF38,1,MATCH(D28,$Z28:$AF28,0))&lt;5)</formula>
    </cfRule>
  </conditionalFormatting>
  <conditionalFormatting sqref="Z30:AF30">
    <cfRule type="expression" dxfId="149" priority="9">
      <formula>AND(Z30&lt;5,Z28&lt;&gt;"")</formula>
    </cfRule>
  </conditionalFormatting>
  <conditionalFormatting sqref="Z31:AF31">
    <cfRule type="expression" dxfId="148" priority="8">
      <formula>AND(Z31&lt;5,Z28&lt;&gt;"")</formula>
    </cfRule>
  </conditionalFormatting>
  <conditionalFormatting sqref="Z37:AF37">
    <cfRule type="expression" dxfId="147" priority="7">
      <formula>AND(Z37&lt;5,Z28&lt;&gt;"")</formula>
    </cfRule>
  </conditionalFormatting>
  <conditionalFormatting sqref="Z38:AF38">
    <cfRule type="expression" dxfId="146" priority="6">
      <formula>AND(Z38&lt;5,Z28&lt;&gt;"")</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C4C3E-ABFF-4D0F-B9BF-4C423DD22099}">
  <sheetPr>
    <tabColor theme="8" tint="0.79998168889431442"/>
  </sheetPr>
  <dimension ref="A1:AG162"/>
  <sheetViews>
    <sheetView showGridLines="0" zoomScaleNormal="100" workbookViewId="0">
      <pane ySplit="1" topLeftCell="A20" activePane="bottomLeft" state="frozen"/>
      <selection activeCell="B37" sqref="B37"/>
      <selection pane="bottomLeft" activeCell="J41" sqref="J41"/>
    </sheetView>
  </sheetViews>
  <sheetFormatPr defaultColWidth="0" defaultRowHeight="0" customHeight="1" zeroHeight="1" x14ac:dyDescent="0.55000000000000004"/>
  <cols>
    <col min="1" max="1" width="4.41796875" style="138" customWidth="1"/>
    <col min="2" max="2" width="35.41796875" style="138" customWidth="1"/>
    <col min="3" max="3" width="12.68359375" style="138" customWidth="1"/>
    <col min="4" max="5" width="17.578125" style="138" customWidth="1"/>
    <col min="6" max="6" width="16.68359375" style="138" customWidth="1"/>
    <col min="7" max="7" width="17.578125" style="138" customWidth="1"/>
    <col min="8" max="10" width="16.68359375" style="138" customWidth="1"/>
    <col min="11" max="11" width="49.578125" style="138" customWidth="1"/>
    <col min="12" max="12" width="0.83984375" style="136" hidden="1" customWidth="1"/>
    <col min="13" max="13" width="16.41796875" style="234" hidden="1" customWidth="1"/>
    <col min="14" max="20" width="12.68359375" style="25" hidden="1" customWidth="1"/>
    <col min="21" max="21" width="2.26171875" style="25" hidden="1" customWidth="1"/>
    <col min="22" max="22" width="6.15625" style="25" hidden="1" customWidth="1"/>
    <col min="23" max="23" width="2.26171875" style="25" hidden="1" customWidth="1"/>
    <col min="24" max="24" width="19.68359375" style="139" hidden="1" customWidth="1"/>
    <col min="25" max="25" width="15.578125" style="234" hidden="1" customWidth="1"/>
    <col min="26" max="26" width="14.26171875" style="233" hidden="1" customWidth="1"/>
    <col min="27" max="27" width="13.68359375" style="233" hidden="1" customWidth="1"/>
    <col min="28" max="29" width="13.41796875" style="233" hidden="1" customWidth="1"/>
    <col min="30" max="32" width="14.15625" style="233" hidden="1" customWidth="1"/>
    <col min="33" max="33" width="14.15625" style="138" hidden="1" customWidth="1"/>
    <col min="34" max="16384" width="9.15625" style="138" hidden="1"/>
  </cols>
  <sheetData>
    <row r="1" spans="1:32" ht="43.5" thickBot="1" x14ac:dyDescent="0.6">
      <c r="A1" s="313" t="s">
        <v>138</v>
      </c>
      <c r="B1" s="312"/>
      <c r="C1" s="227"/>
      <c r="D1" s="227"/>
      <c r="E1" s="300" t="s">
        <v>123</v>
      </c>
      <c r="F1" s="301" t="str">
        <f>'Race_Ethnicity EXAMPLE'!F1</f>
        <v>72,287</v>
      </c>
      <c r="G1" s="300" t="s">
        <v>95</v>
      </c>
      <c r="H1" s="301" t="str">
        <f>'Race_Ethnicity EXAMPLE'!H1</f>
        <v>1,221</v>
      </c>
      <c r="I1" s="300" t="s">
        <v>96</v>
      </c>
      <c r="J1" s="301" t="str">
        <f>'Race_Ethnicity EXAMPLE'!J1</f>
        <v>811</v>
      </c>
      <c r="K1" s="250" t="s">
        <v>85</v>
      </c>
      <c r="L1" s="200" t="s">
        <v>97</v>
      </c>
      <c r="M1" s="228" t="s">
        <v>31</v>
      </c>
      <c r="R1" s="229"/>
      <c r="S1" s="230" t="s">
        <v>53</v>
      </c>
      <c r="T1" s="50">
        <v>0.95</v>
      </c>
      <c r="U1" s="229"/>
      <c r="V1" s="47"/>
      <c r="W1" s="47"/>
      <c r="X1" s="231" t="s">
        <v>54</v>
      </c>
      <c r="Y1" s="394">
        <f>(1-T1)/(MAX(N40:T40)+1)</f>
        <v>1.666666666666668E-2</v>
      </c>
    </row>
    <row r="2" spans="1:32" ht="14.7" hidden="1" thickBot="1" x14ac:dyDescent="0.6">
      <c r="A2" s="492" t="s">
        <v>87</v>
      </c>
      <c r="B2" s="492"/>
      <c r="C2" s="492"/>
      <c r="D2" s="492"/>
      <c r="E2" s="492"/>
      <c r="F2" s="492"/>
      <c r="G2" s="492"/>
      <c r="H2" s="492"/>
      <c r="I2" s="492"/>
      <c r="J2" s="492"/>
      <c r="M2" s="473"/>
      <c r="N2" s="473"/>
      <c r="O2" s="473"/>
      <c r="P2" s="473"/>
      <c r="Q2" s="473"/>
      <c r="R2" s="473"/>
      <c r="S2" s="473"/>
      <c r="Y2" s="235"/>
      <c r="Z2" s="201"/>
      <c r="AA2" s="201"/>
      <c r="AB2" s="201"/>
      <c r="AC2" s="201"/>
      <c r="AD2" s="201"/>
      <c r="AE2" s="201"/>
      <c r="AF2" s="201"/>
    </row>
    <row r="3" spans="1:32" ht="14.4" hidden="1" x14ac:dyDescent="0.55000000000000004">
      <c r="A3" s="484" t="s">
        <v>150</v>
      </c>
      <c r="B3" s="484"/>
      <c r="C3" s="484"/>
      <c r="D3" s="484"/>
      <c r="E3" s="484"/>
      <c r="F3" s="484"/>
      <c r="G3" s="484"/>
      <c r="H3" s="484"/>
      <c r="I3" s="484"/>
      <c r="J3" s="485"/>
      <c r="K3" s="463" t="s">
        <v>141</v>
      </c>
      <c r="M3" s="473"/>
      <c r="N3" s="473"/>
      <c r="O3" s="473"/>
      <c r="P3" s="473"/>
      <c r="Q3" s="473"/>
      <c r="R3" s="473"/>
      <c r="S3" s="473"/>
      <c r="Y3" s="235"/>
      <c r="Z3" s="201"/>
      <c r="AA3" s="201"/>
      <c r="AB3" s="201"/>
      <c r="AC3" s="201"/>
      <c r="AD3" s="201"/>
      <c r="AE3" s="201"/>
      <c r="AF3" s="201"/>
    </row>
    <row r="4" spans="1:32" ht="14.4" hidden="1" x14ac:dyDescent="0.55000000000000004">
      <c r="A4" s="484" t="s">
        <v>151</v>
      </c>
      <c r="B4" s="484"/>
      <c r="C4" s="484"/>
      <c r="D4" s="484"/>
      <c r="E4" s="484"/>
      <c r="F4" s="484"/>
      <c r="G4" s="484"/>
      <c r="H4" s="484"/>
      <c r="I4" s="484"/>
      <c r="J4" s="485"/>
      <c r="K4" s="464"/>
      <c r="M4" s="473"/>
      <c r="N4" s="473"/>
      <c r="O4" s="473"/>
      <c r="P4" s="473"/>
      <c r="Q4" s="473"/>
      <c r="R4" s="473"/>
      <c r="S4" s="473"/>
      <c r="Y4" s="235"/>
      <c r="Z4" s="201"/>
      <c r="AA4" s="201"/>
      <c r="AB4" s="201"/>
      <c r="AC4" s="201"/>
      <c r="AD4" s="201"/>
      <c r="AE4" s="201"/>
      <c r="AF4" s="201"/>
    </row>
    <row r="5" spans="1:32" ht="14.4" hidden="1" x14ac:dyDescent="0.55000000000000004">
      <c r="A5" s="484" t="s">
        <v>152</v>
      </c>
      <c r="B5" s="484"/>
      <c r="C5" s="484"/>
      <c r="D5" s="484"/>
      <c r="E5" s="484"/>
      <c r="F5" s="484"/>
      <c r="G5" s="484"/>
      <c r="H5" s="484"/>
      <c r="I5" s="484"/>
      <c r="J5" s="485"/>
      <c r="K5" s="464"/>
      <c r="M5" s="473"/>
      <c r="N5" s="473"/>
      <c r="O5" s="473"/>
      <c r="P5" s="473"/>
      <c r="Q5" s="473"/>
      <c r="R5" s="473"/>
      <c r="S5" s="473"/>
      <c r="Y5" s="235"/>
      <c r="Z5" s="201"/>
      <c r="AA5" s="201"/>
      <c r="AB5" s="201"/>
      <c r="AC5" s="201"/>
      <c r="AD5" s="201"/>
      <c r="AE5" s="201"/>
      <c r="AF5" s="201"/>
    </row>
    <row r="6" spans="1:32" ht="57.9" hidden="1" thickBot="1" x14ac:dyDescent="0.6">
      <c r="A6" s="490" t="s">
        <v>153</v>
      </c>
      <c r="B6" s="490"/>
      <c r="C6" s="490"/>
      <c r="D6" s="490"/>
      <c r="E6" s="490"/>
      <c r="F6" s="490"/>
      <c r="G6" s="490"/>
      <c r="H6" s="490"/>
      <c r="I6" s="490"/>
      <c r="J6" s="491"/>
      <c r="K6" s="465"/>
      <c r="L6" s="200" t="s">
        <v>112</v>
      </c>
      <c r="M6" s="473"/>
      <c r="N6" s="473"/>
      <c r="O6" s="473"/>
      <c r="P6" s="473"/>
      <c r="Q6" s="473"/>
      <c r="R6" s="473"/>
      <c r="S6" s="473"/>
      <c r="Y6" s="235"/>
      <c r="Z6" s="201"/>
      <c r="AA6" s="201"/>
      <c r="AB6" s="201"/>
      <c r="AC6" s="201"/>
      <c r="AD6" s="201"/>
      <c r="AE6" s="201"/>
      <c r="AF6" s="201"/>
    </row>
    <row r="7" spans="1:32" ht="14.7" hidden="1" thickBot="1" x14ac:dyDescent="0.6">
      <c r="A7" s="488" t="s">
        <v>88</v>
      </c>
      <c r="B7" s="488"/>
      <c r="C7" s="488"/>
      <c r="D7" s="488"/>
      <c r="E7" s="488"/>
      <c r="F7" s="488"/>
      <c r="G7" s="488"/>
      <c r="H7" s="488"/>
      <c r="I7" s="488"/>
      <c r="J7" s="488"/>
      <c r="M7" s="473"/>
      <c r="N7" s="473"/>
      <c r="O7" s="473"/>
      <c r="P7" s="473"/>
      <c r="Q7" s="473"/>
      <c r="R7" s="473"/>
      <c r="S7" s="473"/>
      <c r="Y7" s="235"/>
      <c r="Z7" s="201"/>
      <c r="AA7" s="201"/>
      <c r="AB7" s="201"/>
      <c r="AC7" s="201"/>
      <c r="AD7" s="201"/>
      <c r="AE7" s="201"/>
      <c r="AF7" s="201"/>
    </row>
    <row r="8" spans="1:32" ht="14.4" hidden="1" x14ac:dyDescent="0.55000000000000004">
      <c r="A8" s="488" t="s">
        <v>127</v>
      </c>
      <c r="B8" s="488"/>
      <c r="C8" s="488"/>
      <c r="D8" s="488"/>
      <c r="E8" s="488"/>
      <c r="F8" s="488"/>
      <c r="G8" s="488"/>
      <c r="H8" s="488"/>
      <c r="I8" s="488"/>
      <c r="J8" s="489"/>
      <c r="K8" s="463" t="s">
        <v>90</v>
      </c>
      <c r="M8" s="473"/>
      <c r="N8" s="473"/>
      <c r="O8" s="473"/>
      <c r="P8" s="473"/>
      <c r="Q8" s="473"/>
      <c r="R8" s="473"/>
      <c r="S8" s="473"/>
      <c r="V8" s="466"/>
      <c r="W8" s="466"/>
      <c r="X8" s="466"/>
      <c r="Y8" s="235"/>
      <c r="Z8" s="201"/>
      <c r="AA8" s="201"/>
      <c r="AB8" s="201"/>
      <c r="AC8" s="201"/>
      <c r="AD8" s="201"/>
      <c r="AE8" s="201"/>
      <c r="AF8" s="201"/>
    </row>
    <row r="9" spans="1:32" ht="14.4" hidden="1" x14ac:dyDescent="0.55000000000000004">
      <c r="A9" s="484" t="s">
        <v>155</v>
      </c>
      <c r="B9" s="484"/>
      <c r="C9" s="484"/>
      <c r="D9" s="484"/>
      <c r="E9" s="484"/>
      <c r="F9" s="484"/>
      <c r="G9" s="484"/>
      <c r="H9" s="484"/>
      <c r="I9" s="484"/>
      <c r="J9" s="485"/>
      <c r="K9" s="464"/>
      <c r="M9" s="473"/>
      <c r="N9" s="473"/>
      <c r="O9" s="473"/>
      <c r="P9" s="473"/>
      <c r="Q9" s="473"/>
      <c r="R9" s="473"/>
      <c r="S9" s="473"/>
      <c r="V9" s="466"/>
      <c r="W9" s="466"/>
      <c r="X9" s="466"/>
      <c r="Y9" s="235"/>
      <c r="Z9" s="201"/>
      <c r="AA9" s="201"/>
      <c r="AB9" s="201"/>
      <c r="AC9" s="201"/>
      <c r="AD9" s="201"/>
      <c r="AE9" s="201"/>
      <c r="AF9" s="201"/>
    </row>
    <row r="10" spans="1:32" ht="14.4" hidden="1" x14ac:dyDescent="0.55000000000000004">
      <c r="A10" s="484" t="s">
        <v>156</v>
      </c>
      <c r="B10" s="484"/>
      <c r="C10" s="484"/>
      <c r="D10" s="484"/>
      <c r="E10" s="484"/>
      <c r="F10" s="484"/>
      <c r="G10" s="484"/>
      <c r="H10" s="484"/>
      <c r="I10" s="484"/>
      <c r="J10" s="485"/>
      <c r="K10" s="464"/>
      <c r="M10" s="473"/>
      <c r="N10" s="473"/>
      <c r="O10" s="473"/>
      <c r="P10" s="473"/>
      <c r="Q10" s="473"/>
      <c r="R10" s="473"/>
      <c r="S10" s="473"/>
      <c r="V10" s="466"/>
      <c r="W10" s="466"/>
      <c r="X10" s="466"/>
      <c r="Y10" s="235"/>
      <c r="Z10" s="201"/>
      <c r="AA10" s="201"/>
      <c r="AB10" s="201"/>
      <c r="AC10" s="201"/>
      <c r="AD10" s="201"/>
      <c r="AE10" s="201"/>
      <c r="AF10" s="201"/>
    </row>
    <row r="11" spans="1:32" ht="14.4" hidden="1" x14ac:dyDescent="0.55000000000000004">
      <c r="A11" s="484" t="s">
        <v>157</v>
      </c>
      <c r="B11" s="484"/>
      <c r="C11" s="484"/>
      <c r="D11" s="484"/>
      <c r="E11" s="484"/>
      <c r="F11" s="484"/>
      <c r="G11" s="484"/>
      <c r="H11" s="484"/>
      <c r="I11" s="484"/>
      <c r="J11" s="485"/>
      <c r="K11" s="464"/>
      <c r="M11" s="473"/>
      <c r="N11" s="473"/>
      <c r="O11" s="473"/>
      <c r="P11" s="473"/>
      <c r="Q11" s="473"/>
      <c r="R11" s="473"/>
      <c r="S11" s="473"/>
      <c r="V11" s="466"/>
      <c r="W11" s="466"/>
      <c r="X11" s="466"/>
      <c r="Y11" s="235"/>
      <c r="Z11" s="201"/>
      <c r="AA11" s="201"/>
      <c r="AB11" s="201"/>
      <c r="AC11" s="201"/>
      <c r="AD11" s="201"/>
      <c r="AE11" s="201"/>
      <c r="AF11" s="201"/>
    </row>
    <row r="12" spans="1:32" ht="28.8" hidden="1" x14ac:dyDescent="0.55000000000000004">
      <c r="A12" s="486" t="s">
        <v>154</v>
      </c>
      <c r="B12" s="486"/>
      <c r="C12" s="486"/>
      <c r="D12" s="486"/>
      <c r="E12" s="486"/>
      <c r="F12" s="486"/>
      <c r="G12" s="486"/>
      <c r="H12" s="486"/>
      <c r="I12" s="486"/>
      <c r="J12" s="487"/>
      <c r="K12" s="464"/>
      <c r="L12" s="200" t="s">
        <v>81</v>
      </c>
      <c r="M12" s="473"/>
      <c r="N12" s="473"/>
      <c r="O12" s="473"/>
      <c r="P12" s="473"/>
      <c r="Q12" s="473"/>
      <c r="R12" s="473"/>
      <c r="S12" s="473"/>
      <c r="V12" s="466"/>
      <c r="W12" s="466"/>
      <c r="X12" s="466"/>
      <c r="Y12" s="235"/>
      <c r="Z12" s="201"/>
      <c r="AA12" s="201"/>
      <c r="AB12" s="201"/>
      <c r="AC12" s="201"/>
      <c r="AD12" s="201"/>
      <c r="AE12" s="201"/>
      <c r="AF12" s="201"/>
    </row>
    <row r="13" spans="1:32" ht="14.4" hidden="1" x14ac:dyDescent="0.55000000000000004">
      <c r="A13" s="488" t="s">
        <v>89</v>
      </c>
      <c r="B13" s="488"/>
      <c r="C13" s="488"/>
      <c r="D13" s="488"/>
      <c r="E13" s="488"/>
      <c r="F13" s="488"/>
      <c r="G13" s="488"/>
      <c r="H13" s="488"/>
      <c r="I13" s="488"/>
      <c r="J13" s="489"/>
      <c r="K13" s="464"/>
      <c r="M13" s="473"/>
      <c r="N13" s="473"/>
      <c r="O13" s="473"/>
      <c r="P13" s="473"/>
      <c r="Q13" s="473"/>
      <c r="R13" s="473"/>
      <c r="S13" s="473"/>
      <c r="V13" s="466"/>
      <c r="W13" s="466"/>
      <c r="X13" s="466"/>
      <c r="Y13" s="235"/>
      <c r="Z13" s="201"/>
      <c r="AA13" s="201"/>
      <c r="AB13" s="201"/>
      <c r="AC13" s="201"/>
      <c r="AD13" s="201"/>
      <c r="AE13" s="201"/>
      <c r="AF13" s="201"/>
    </row>
    <row r="14" spans="1:32" ht="14.4" hidden="1" x14ac:dyDescent="0.55000000000000004">
      <c r="A14" s="484" t="s">
        <v>159</v>
      </c>
      <c r="B14" s="484"/>
      <c r="C14" s="484"/>
      <c r="D14" s="484"/>
      <c r="E14" s="484"/>
      <c r="F14" s="484"/>
      <c r="G14" s="484"/>
      <c r="H14" s="484"/>
      <c r="I14" s="484"/>
      <c r="J14" s="485"/>
      <c r="K14" s="464"/>
      <c r="M14" s="473"/>
      <c r="N14" s="473"/>
      <c r="O14" s="473"/>
      <c r="P14" s="473"/>
      <c r="Q14" s="473"/>
      <c r="R14" s="473"/>
      <c r="S14" s="473"/>
      <c r="V14" s="466"/>
      <c r="W14" s="466"/>
      <c r="X14" s="466"/>
      <c r="Y14" s="235"/>
      <c r="Z14" s="201"/>
      <c r="AA14" s="201"/>
      <c r="AB14" s="201"/>
      <c r="AC14" s="201"/>
      <c r="AD14" s="201"/>
      <c r="AE14" s="201"/>
      <c r="AF14" s="201"/>
    </row>
    <row r="15" spans="1:32" ht="14.7" hidden="1" thickBot="1" x14ac:dyDescent="0.6">
      <c r="A15" s="484" t="s">
        <v>160</v>
      </c>
      <c r="B15" s="484"/>
      <c r="C15" s="484"/>
      <c r="D15" s="484"/>
      <c r="E15" s="484"/>
      <c r="F15" s="484"/>
      <c r="G15" s="484"/>
      <c r="H15" s="484"/>
      <c r="I15" s="484"/>
      <c r="J15" s="485"/>
      <c r="K15" s="465"/>
      <c r="M15" s="473"/>
      <c r="N15" s="473"/>
      <c r="O15" s="473"/>
      <c r="P15" s="473"/>
      <c r="Q15" s="473"/>
      <c r="R15" s="473"/>
      <c r="S15" s="473"/>
      <c r="V15" s="466"/>
      <c r="W15" s="466"/>
      <c r="X15" s="466"/>
      <c r="Y15" s="235"/>
      <c r="Z15" s="201"/>
      <c r="AA15" s="201"/>
      <c r="AB15" s="201"/>
      <c r="AC15" s="201"/>
      <c r="AD15" s="201"/>
      <c r="AE15" s="201"/>
      <c r="AF15" s="201"/>
    </row>
    <row r="16" spans="1:32" ht="14.7" hidden="1" thickBot="1" x14ac:dyDescent="0.6">
      <c r="A16" s="484" t="s">
        <v>161</v>
      </c>
      <c r="B16" s="484"/>
      <c r="C16" s="484"/>
      <c r="D16" s="484"/>
      <c r="E16" s="484"/>
      <c r="F16" s="484"/>
      <c r="G16" s="484"/>
      <c r="H16" s="484"/>
      <c r="I16" s="484"/>
      <c r="J16" s="484"/>
      <c r="K16" s="424"/>
      <c r="M16" s="473"/>
      <c r="N16" s="473"/>
      <c r="O16" s="473"/>
      <c r="P16" s="473"/>
      <c r="Q16" s="473"/>
      <c r="R16" s="473"/>
      <c r="S16" s="473"/>
      <c r="V16" s="466"/>
      <c r="W16" s="466"/>
      <c r="X16" s="466"/>
      <c r="Y16" s="235"/>
      <c r="Z16" s="201"/>
      <c r="AA16" s="201"/>
      <c r="AB16" s="201"/>
      <c r="AC16" s="201"/>
      <c r="AD16" s="201"/>
      <c r="AE16" s="201"/>
      <c r="AF16" s="201"/>
    </row>
    <row r="17" spans="1:32" ht="28.8" hidden="1" x14ac:dyDescent="0.55000000000000004">
      <c r="A17" s="486" t="s">
        <v>158</v>
      </c>
      <c r="B17" s="486"/>
      <c r="C17" s="486"/>
      <c r="D17" s="486"/>
      <c r="E17" s="486"/>
      <c r="F17" s="486"/>
      <c r="G17" s="486"/>
      <c r="H17" s="486"/>
      <c r="I17" s="486"/>
      <c r="J17" s="486"/>
      <c r="K17" s="463" t="s">
        <v>93</v>
      </c>
      <c r="L17" s="200" t="s">
        <v>81</v>
      </c>
      <c r="M17" s="473"/>
      <c r="N17" s="473"/>
      <c r="O17" s="473"/>
      <c r="P17" s="473"/>
      <c r="Q17" s="473"/>
      <c r="R17" s="473"/>
      <c r="S17" s="473"/>
      <c r="V17" s="466"/>
      <c r="W17" s="466"/>
      <c r="X17" s="466"/>
      <c r="Y17" s="235"/>
      <c r="Z17" s="201"/>
      <c r="AA17" s="201"/>
      <c r="AB17" s="201"/>
      <c r="AC17" s="201"/>
      <c r="AD17" s="201"/>
      <c r="AE17" s="201"/>
      <c r="AF17" s="201"/>
    </row>
    <row r="18" spans="1:32" ht="14.4" hidden="1" x14ac:dyDescent="0.55000000000000004">
      <c r="A18" s="467" t="s">
        <v>185</v>
      </c>
      <c r="B18" s="467"/>
      <c r="C18" s="467"/>
      <c r="D18" s="467"/>
      <c r="E18" s="467"/>
      <c r="F18" s="467"/>
      <c r="G18" s="467"/>
      <c r="H18" s="467"/>
      <c r="I18" s="467"/>
      <c r="J18" s="493"/>
      <c r="K18" s="464"/>
      <c r="M18" s="473"/>
      <c r="N18" s="473"/>
      <c r="O18" s="473"/>
      <c r="P18" s="473"/>
      <c r="Q18" s="473"/>
      <c r="R18" s="473"/>
      <c r="S18" s="473"/>
      <c r="V18" s="466"/>
      <c r="W18" s="466"/>
      <c r="X18" s="466"/>
      <c r="Y18" s="235"/>
      <c r="Z18" s="201"/>
      <c r="AA18" s="201"/>
      <c r="AB18" s="201"/>
      <c r="AC18" s="201"/>
      <c r="AD18" s="201"/>
      <c r="AE18" s="201"/>
      <c r="AF18" s="201"/>
    </row>
    <row r="19" spans="1:32" ht="29.1" hidden="1" thickBot="1" x14ac:dyDescent="0.6">
      <c r="A19" s="494" t="s">
        <v>186</v>
      </c>
      <c r="B19" s="494"/>
      <c r="C19" s="494"/>
      <c r="D19" s="494"/>
      <c r="E19" s="494"/>
      <c r="F19" s="494"/>
      <c r="G19" s="494"/>
      <c r="H19" s="494"/>
      <c r="I19" s="494"/>
      <c r="J19" s="495"/>
      <c r="K19" s="465"/>
      <c r="L19" s="200" t="s">
        <v>81</v>
      </c>
      <c r="M19" s="473"/>
      <c r="N19" s="473"/>
      <c r="O19" s="473"/>
      <c r="P19" s="473"/>
      <c r="Q19" s="473"/>
      <c r="R19" s="473"/>
      <c r="S19" s="473"/>
      <c r="V19" s="466"/>
      <c r="W19" s="466"/>
      <c r="X19" s="466"/>
      <c r="Z19" s="201"/>
      <c r="AA19" s="201"/>
      <c r="AB19" s="201"/>
      <c r="AC19" s="201"/>
      <c r="AD19" s="201"/>
      <c r="AE19" s="201"/>
      <c r="AF19" s="201"/>
    </row>
    <row r="20" spans="1:32" ht="16" customHeight="1" thickBot="1" x14ac:dyDescent="0.6">
      <c r="A20" s="443" t="s">
        <v>9</v>
      </c>
      <c r="B20" s="239" t="s">
        <v>83</v>
      </c>
      <c r="C20" s="240"/>
      <c r="D20" s="240"/>
      <c r="E20" s="240"/>
      <c r="F20" s="240"/>
      <c r="G20" s="240"/>
      <c r="H20" s="240"/>
      <c r="I20" s="240"/>
      <c r="J20" s="241"/>
      <c r="K20" s="241"/>
    </row>
    <row r="21" spans="1:32" ht="41.1" customHeight="1" thickBot="1" x14ac:dyDescent="0.6">
      <c r="A21" s="444"/>
      <c r="B21" s="325" t="s">
        <v>9</v>
      </c>
      <c r="C21" s="222" t="s">
        <v>6</v>
      </c>
      <c r="D21" s="223" t="s">
        <v>10</v>
      </c>
      <c r="E21" s="285" t="s">
        <v>11</v>
      </c>
      <c r="K21" s="463" t="str">
        <f>IF(C22&lt;&gt;VALUE($F$1),"Total families participating must be "&amp;$F$1&amp;"."&amp;CHAR(10),"")&amp;IF(C23&lt;&gt;VALUE($H$1),"Total families surveyed must be "&amp;$H$1&amp;"."&amp;CHAR(10),"")&amp;IF(C24&lt;&gt;VALUE($J$1),"Total families responded must be "&amp;$J$1&amp;".","")&amp;IF(OR(C22&lt;&gt;VALUE($F$1),C23&lt;&gt;VALUE($H$1),C24&lt;&gt;VALUE($J$1)),"",IF(OR(MAX(N40:T40)&lt;=0,MAX(N40:T40)=COUNTA(D28:J28)),"","! Note: Results include data from only "&amp;IF(MAX(N40:T40)=1,"this 1 category: ", "these "&amp;MAX(N40:T40)&amp;" categories: "))&amp;IF(OR(MAX(N40:T40)&lt;=0,MAX(N40:T40)=COUNTA(D28:J28)),"",SUBSTITUTE(N28&amp;"; "&amp;IF(O28="","",O28&amp;"; "&amp;IF(P28="","",P28&amp;"; "&amp;IF(Q28="","",Q28&amp;"; "&amp;IF(R28="","",R28&amp;"; "&amp;IF(S28="","",S28&amp;"; "&amp;IF(T28="","",T28&amp;"; ")))))),"; ","",MAX(N40:T40))&amp;"."))</f>
        <v>Total families participating must be 72,287.
Total families surveyed must be 1,221.
Total families responded must be 811.</v>
      </c>
    </row>
    <row r="22" spans="1:32" s="245" customFormat="1" ht="15.6" x14ac:dyDescent="0.55000000000000004">
      <c r="A22" s="444"/>
      <c r="B22" s="209" t="s">
        <v>130</v>
      </c>
      <c r="C22" s="243">
        <f>SUM(D22:J22)</f>
        <v>72288</v>
      </c>
      <c r="D22" s="395">
        <v>87</v>
      </c>
      <c r="E22" s="404">
        <v>72201</v>
      </c>
      <c r="F22" s="138"/>
      <c r="G22" s="138"/>
      <c r="H22" s="138"/>
      <c r="I22" s="138"/>
      <c r="J22" s="138"/>
      <c r="K22" s="464"/>
      <c r="L22" s="244"/>
      <c r="N22" s="213"/>
      <c r="O22" s="213"/>
      <c r="P22" s="213"/>
      <c r="Q22" s="213"/>
      <c r="R22" s="213"/>
      <c r="S22" s="213"/>
      <c r="T22" s="213"/>
      <c r="U22" s="213"/>
      <c r="V22" s="213"/>
      <c r="W22" s="213"/>
      <c r="X22" s="246"/>
      <c r="Z22" s="247"/>
      <c r="AA22" s="247"/>
      <c r="AB22" s="247"/>
      <c r="AC22" s="247"/>
      <c r="AD22" s="247"/>
      <c r="AE22" s="247"/>
      <c r="AF22" s="247"/>
    </row>
    <row r="23" spans="1:32" s="245" customFormat="1" ht="15.6" x14ac:dyDescent="0.55000000000000004">
      <c r="A23" s="444"/>
      <c r="B23" s="279" t="s">
        <v>78</v>
      </c>
      <c r="C23" s="248">
        <f t="shared" ref="C23:C24" si="0">SUM(D23:J23)</f>
        <v>1111</v>
      </c>
      <c r="D23" s="398">
        <v>11</v>
      </c>
      <c r="E23" s="405">
        <v>1100</v>
      </c>
      <c r="F23" s="138"/>
      <c r="G23" s="138"/>
      <c r="H23" s="138"/>
      <c r="I23" s="138"/>
      <c r="J23" s="138"/>
      <c r="K23" s="464"/>
      <c r="L23" s="244"/>
      <c r="N23" s="213"/>
      <c r="O23" s="213"/>
      <c r="P23" s="213"/>
      <c r="Q23" s="213"/>
      <c r="R23" s="213"/>
      <c r="S23" s="213"/>
      <c r="T23" s="213"/>
      <c r="U23" s="213"/>
      <c r="V23" s="213"/>
      <c r="W23" s="213"/>
      <c r="X23" s="246"/>
      <c r="Z23" s="247"/>
      <c r="AA23" s="247"/>
      <c r="AB23" s="247"/>
      <c r="AC23" s="247"/>
      <c r="AD23" s="247"/>
      <c r="AE23" s="247"/>
      <c r="AF23" s="247"/>
    </row>
    <row r="24" spans="1:32" s="245" customFormat="1" ht="15.9" thickBot="1" x14ac:dyDescent="0.6">
      <c r="A24" s="444"/>
      <c r="B24" s="217" t="s">
        <v>7</v>
      </c>
      <c r="C24" s="249">
        <f t="shared" si="0"/>
        <v>711</v>
      </c>
      <c r="D24" s="401">
        <v>11</v>
      </c>
      <c r="E24" s="406">
        <v>700</v>
      </c>
      <c r="F24" s="138"/>
      <c r="G24" s="138"/>
      <c r="H24" s="138"/>
      <c r="I24" s="138"/>
      <c r="J24" s="138"/>
      <c r="K24" s="465"/>
      <c r="L24" s="244"/>
      <c r="N24" s="213"/>
      <c r="O24" s="213"/>
      <c r="P24" s="213"/>
      <c r="Q24" s="213"/>
      <c r="R24" s="213"/>
      <c r="S24" s="213"/>
      <c r="T24" s="213"/>
      <c r="U24" s="213"/>
      <c r="V24" s="213"/>
      <c r="W24" s="213"/>
      <c r="X24" s="246"/>
      <c r="Z24" s="247"/>
      <c r="AA24" s="247"/>
      <c r="AB24" s="247"/>
      <c r="AC24" s="247"/>
      <c r="AD24" s="247"/>
      <c r="AE24" s="247"/>
      <c r="AF24" s="247"/>
    </row>
    <row r="25" spans="1:32" ht="14.7" thickBot="1" x14ac:dyDescent="0.6">
      <c r="A25" s="444"/>
    </row>
    <row r="26" spans="1:32" ht="15.9" thickBot="1" x14ac:dyDescent="0.6">
      <c r="A26" s="444"/>
      <c r="B26" s="239" t="s">
        <v>84</v>
      </c>
      <c r="C26" s="240"/>
      <c r="D26" s="240"/>
      <c r="E26" s="240"/>
      <c r="F26" s="240"/>
      <c r="G26" s="240"/>
      <c r="H26" s="240"/>
      <c r="I26" s="240"/>
      <c r="J26" s="241"/>
      <c r="K26" s="241"/>
    </row>
    <row r="27" spans="1:32" ht="15.9" thickBot="1" x14ac:dyDescent="0.6">
      <c r="A27" s="444"/>
      <c r="B27" s="251" t="s">
        <v>127</v>
      </c>
      <c r="C27" s="252"/>
      <c r="D27" s="252"/>
      <c r="E27" s="252"/>
      <c r="F27" s="252"/>
      <c r="G27" s="252"/>
      <c r="H27" s="252"/>
      <c r="I27" s="252"/>
      <c r="J27" s="253"/>
      <c r="K27" s="463" t="str">
        <f>IF(C32="Yes","*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IF(V28=0,"",CHAR(10)&amp;CHAR(10)&amp;"* There "&amp;IF(V28=1,"is ","are ")&amp;V28&amp;" cell"&amp;IF(V28=1,"","s")&amp;" contributing to expected value which "&amp;IF(V28=1,"is","are")&amp;" too small to include calculations. In this table, cell"&amp;IF(V28=1,": ","s: ")&amp;SUBSTITUTE(V30,"; ","",V28)&amp;".")</f>
        <v xml:space="preserve">
* There is 1 cell contributing to expected value which is too small to include calculations. In this table, cell: D30.</v>
      </c>
    </row>
    <row r="28" spans="1:32" s="137" customFormat="1" ht="30.6" customHeight="1" x14ac:dyDescent="0.55000000000000004">
      <c r="A28" s="444"/>
      <c r="B28" s="324" t="s">
        <v>9</v>
      </c>
      <c r="C28" s="267" t="s">
        <v>6</v>
      </c>
      <c r="D28" s="268" t="s">
        <v>10</v>
      </c>
      <c r="E28" s="280" t="s">
        <v>11</v>
      </c>
      <c r="F28" s="138"/>
      <c r="G28" s="138"/>
      <c r="H28" s="138"/>
      <c r="I28" s="138"/>
      <c r="J28" s="138"/>
      <c r="K28" s="464"/>
      <c r="L28" s="136"/>
      <c r="M28" s="66" t="s">
        <v>6</v>
      </c>
      <c r="N28" s="13" t="str">
        <f t="shared" ref="N28:T28" si="1">IF(N40="","",INDEX($D28:$J28,1,MATCH(N40,$D40:$J40,0)))</f>
        <v>Hispanic</v>
      </c>
      <c r="O28" s="14" t="str">
        <f t="shared" si="1"/>
        <v>Not Hispanic</v>
      </c>
      <c r="P28" s="14" t="str">
        <f t="shared" si="1"/>
        <v/>
      </c>
      <c r="Q28" s="14" t="str">
        <f t="shared" si="1"/>
        <v/>
      </c>
      <c r="R28" s="14" t="str">
        <f t="shared" si="1"/>
        <v/>
      </c>
      <c r="S28" s="14" t="str">
        <f t="shared" si="1"/>
        <v/>
      </c>
      <c r="T28" s="15" t="str">
        <f t="shared" si="1"/>
        <v/>
      </c>
      <c r="U28" s="12"/>
      <c r="V28" s="27">
        <f>(COUNTIFS(Z30:AF30,"&lt;"&amp;5)-COUNTIFS(Z30:AF30,"&lt;"&amp;5,Z28:AF28,""))+(COUNTIFS(Z31:AF31,"&lt;"&amp;5)-COUNTIFS(Z31:AF31,"&lt;"&amp;5,Z28:AF28,""))</f>
        <v>1</v>
      </c>
      <c r="W28" s="12"/>
      <c r="X28" s="19" t="str">
        <f>B40</f>
        <v>HISPANIC ORIGIN</v>
      </c>
      <c r="Y28" s="67" t="s">
        <v>6</v>
      </c>
      <c r="Z28" s="22" t="str">
        <f>N28</f>
        <v>Hispanic</v>
      </c>
      <c r="AA28" s="23" t="str">
        <f t="shared" ref="AA28:AF28" si="2">O28</f>
        <v>Not Hispanic</v>
      </c>
      <c r="AB28" s="23" t="str">
        <f t="shared" si="2"/>
        <v/>
      </c>
      <c r="AC28" s="23" t="str">
        <f t="shared" si="2"/>
        <v/>
      </c>
      <c r="AD28" s="23" t="str">
        <f t="shared" si="2"/>
        <v/>
      </c>
      <c r="AE28" s="23" t="str">
        <f t="shared" si="2"/>
        <v/>
      </c>
      <c r="AF28" s="20" t="str">
        <f t="shared" si="2"/>
        <v/>
      </c>
    </row>
    <row r="29" spans="1:32" ht="30.6" customHeight="1" x14ac:dyDescent="0.55000000000000004">
      <c r="A29" s="444"/>
      <c r="B29" s="104" t="s">
        <v>130</v>
      </c>
      <c r="C29" s="68">
        <f>SUM(D29:J29)</f>
        <v>72288</v>
      </c>
      <c r="D29" s="202">
        <f>IF(OR(D22="",D22&lt;0),"",D22)</f>
        <v>87</v>
      </c>
      <c r="E29" s="204">
        <f>IF(OR(E22="",E22&lt;0),"",E22)</f>
        <v>72201</v>
      </c>
      <c r="K29" s="464"/>
      <c r="M29" s="69">
        <f>SUM(N29:T29)</f>
        <v>72288</v>
      </c>
      <c r="N29" s="70">
        <f t="shared" ref="N29:T29" si="3">IF(N40="","",INDEX($D29:$J29,1,MATCH(N40,$D40:$J40,0)))</f>
        <v>87</v>
      </c>
      <c r="O29" s="71">
        <f t="shared" si="3"/>
        <v>72201</v>
      </c>
      <c r="P29" s="71" t="str">
        <f t="shared" si="3"/>
        <v/>
      </c>
      <c r="Q29" s="71" t="str">
        <f t="shared" si="3"/>
        <v/>
      </c>
      <c r="R29" s="71" t="str">
        <f t="shared" si="3"/>
        <v/>
      </c>
      <c r="S29" s="71" t="str">
        <f t="shared" si="3"/>
        <v/>
      </c>
      <c r="T29" s="72" t="str">
        <f t="shared" si="3"/>
        <v/>
      </c>
      <c r="V29" s="26"/>
      <c r="X29" s="73" t="s">
        <v>36</v>
      </c>
      <c r="Y29" s="74">
        <f t="shared" ref="Y29:AF29" si="4">SUM(M29:M30)</f>
        <v>72999</v>
      </c>
      <c r="Z29" s="75">
        <f t="shared" si="4"/>
        <v>98</v>
      </c>
      <c r="AA29" s="76">
        <f t="shared" si="4"/>
        <v>72901</v>
      </c>
      <c r="AB29" s="76">
        <f t="shared" si="4"/>
        <v>0</v>
      </c>
      <c r="AC29" s="76">
        <f t="shared" si="4"/>
        <v>0</v>
      </c>
      <c r="AD29" s="76">
        <f t="shared" si="4"/>
        <v>0</v>
      </c>
      <c r="AE29" s="76">
        <f t="shared" si="4"/>
        <v>0</v>
      </c>
      <c r="AF29" s="77">
        <f t="shared" si="4"/>
        <v>0</v>
      </c>
    </row>
    <row r="30" spans="1:32" ht="30.6" customHeight="1" x14ac:dyDescent="0.55000000000000004">
      <c r="A30" s="444"/>
      <c r="B30" s="105" t="s">
        <v>7</v>
      </c>
      <c r="C30" s="57">
        <f>SUM(D30:J30)</f>
        <v>711</v>
      </c>
      <c r="D30" s="205">
        <f>IF(OR(D24="",D24&lt;0),"",D24)</f>
        <v>11</v>
      </c>
      <c r="E30" s="207">
        <f>IF(OR(E24="",E24&lt;0),"",E24)</f>
        <v>700</v>
      </c>
      <c r="K30" s="464"/>
      <c r="M30" s="78">
        <f>SUM(N30:T30)</f>
        <v>711</v>
      </c>
      <c r="N30" s="79">
        <f t="shared" ref="N30:T30" si="5">IF(N40="","",INDEX($D30:$J30,1,MATCH(N40,$D40:$J40,0)))</f>
        <v>11</v>
      </c>
      <c r="O30" s="80">
        <f t="shared" si="5"/>
        <v>700</v>
      </c>
      <c r="P30" s="80" t="str">
        <f t="shared" si="5"/>
        <v/>
      </c>
      <c r="Q30" s="80" t="str">
        <f t="shared" si="5"/>
        <v/>
      </c>
      <c r="R30" s="80" t="str">
        <f t="shared" si="5"/>
        <v/>
      </c>
      <c r="S30" s="80" t="str">
        <f t="shared" si="5"/>
        <v/>
      </c>
      <c r="T30" s="81" t="str">
        <f t="shared" si="5"/>
        <v/>
      </c>
      <c r="V30" s="458" t="str">
        <f>IF(AND(Z30&lt;5,Z28&lt;&gt;""),SUBSTITUTE(ADDRESS(ROWS($1:29),MATCH(Z28,$A28:$J28,0)),"$","")&amp;"; ","")&amp;
IF(AND(AA30&lt;5,AA28&lt;&gt;""),SUBSTITUTE(ADDRESS(ROWS($1:29),MATCH(AA28,$A28:$J28,0)),"$","")&amp;"; ","")&amp;
IF(AND(AB30&lt;5,AB28&lt;&gt;""),SUBSTITUTE(ADDRESS(ROWS($1:29),MATCH(AB28,$A28:$J28,0)),"$","")&amp;"; ","")&amp;
IF(AND(AC30&lt;5,AC28&lt;&gt;""),SUBSTITUTE(ADDRESS(ROWS($1:29),MATCH(AC28,$A28:$J28,0)),"$","")&amp;"; ","")&amp;
IF(AND(AD30&lt;5,AD28&lt;&gt;""),SUBSTITUTE(ADDRESS(ROWS($1:29),MATCH(AD28,$A28:$J28,0)),"$","")&amp;"; ","")&amp;
IF(AND(AE30&lt;5,AE28&lt;&gt;""),SUBSTITUTE(ADDRESS(ROWS($1:29),MATCH(AE28,$A28:$J28,0)),"$","")&amp;"; ","")&amp;
IF(AND(AF30&lt;5,AF28&lt;&gt;""),SUBSTITUTE(ADDRESS(ROWS($1:29),MATCH(AF28,$A28:$J28,0)),"$","")&amp;"; ","")&amp;
IF(AND(Z31&lt;5,Z28&lt;&gt;""),SUBSTITUTE(ADDRESS(ROWS($1:30),MATCH(Z28,$A28:$J28,0)),"$","")&amp;"; ","")&amp;
IF(AND(AA31&lt;5,AA28&lt;&gt;""),SUBSTITUTE(ADDRESS(ROWS($1:30),MATCH(AA28,$A28:$J28,0)),"$","")&amp;"; ","")&amp;
IF(AND(AB31&lt;5,AB28&lt;&gt;""),SUBSTITUTE(ADDRESS(ROWS($1:30),MATCH(AB28,$A28:$J28,0)),"$","")&amp;"; ","")&amp;
IF(AND(AC31&lt;5,AC28&lt;&gt;""),SUBSTITUTE(ADDRESS(ROWS($1:30),MATCH(AC28,$A28:$J28,0)),"$","")&amp;"; ","")&amp;
IF(AND(AD31&lt;5,AD28&lt;&gt;""),SUBSTITUTE(ADDRESS(ROWS($1:30),MATCH(AD28,$A28:$J28,0)),"$","")&amp;"; ","")&amp;
IF(AND(AE31&lt;5,AE28&lt;&gt;""),SUBSTITUTE(ADDRESS(ROWS($1:30),MATCH(AE28,$A28:$J28,0)),"$","")&amp;"; ","")&amp;
IF(AND(AF31&lt;5,AF28&lt;&gt;""),SUBSTITUTE(ADDRESS(ROWS($1:30),MATCH(AF28,$A28:$J28,0)),"$","")&amp;"; ","")</f>
        <v xml:space="preserve">D30; </v>
      </c>
      <c r="Y30" s="82" t="s">
        <v>37</v>
      </c>
      <c r="Z30" s="83">
        <f t="shared" ref="Z30:AF30" si="6">IFERROR(Z29*$M29/$Y29,"")</f>
        <v>97.045493773887316</v>
      </c>
      <c r="AA30" s="84">
        <f t="shared" si="6"/>
        <v>72190.954506226117</v>
      </c>
      <c r="AB30" s="84">
        <f t="shared" si="6"/>
        <v>0</v>
      </c>
      <c r="AC30" s="84">
        <f t="shared" si="6"/>
        <v>0</v>
      </c>
      <c r="AD30" s="84">
        <f t="shared" si="6"/>
        <v>0</v>
      </c>
      <c r="AE30" s="84">
        <f t="shared" si="6"/>
        <v>0</v>
      </c>
      <c r="AF30" s="85">
        <f t="shared" si="6"/>
        <v>0</v>
      </c>
    </row>
    <row r="31" spans="1:32" ht="30.6" customHeight="1" thickBot="1" x14ac:dyDescent="0.6">
      <c r="A31" s="444"/>
      <c r="B31" s="106" t="s">
        <v>131</v>
      </c>
      <c r="C31" s="58">
        <f>IF(OR(C29="",C29&lt;=0),"-",C30/C29)</f>
        <v>9.8356573705179282E-3</v>
      </c>
      <c r="D31" s="108">
        <f t="shared" ref="D31:E31" si="7">IF(OR(D29="",D29&lt;=0),"-",D30/D29)</f>
        <v>0.12643678160919541</v>
      </c>
      <c r="E31" s="150">
        <f t="shared" si="7"/>
        <v>9.695156576778715E-3</v>
      </c>
      <c r="K31" s="464"/>
      <c r="M31" s="43" t="s">
        <v>43</v>
      </c>
      <c r="N31" s="86">
        <f t="shared" ref="N31:T32" si="8">IFERROR(N29/$M29,"")</f>
        <v>1.2035192563081009E-3</v>
      </c>
      <c r="O31" s="87">
        <f t="shared" si="8"/>
        <v>0.99879648074369187</v>
      </c>
      <c r="P31" s="87" t="str">
        <f t="shared" si="8"/>
        <v/>
      </c>
      <c r="Q31" s="87" t="str">
        <f t="shared" si="8"/>
        <v/>
      </c>
      <c r="R31" s="87" t="str">
        <f t="shared" si="8"/>
        <v/>
      </c>
      <c r="S31" s="87" t="str">
        <f t="shared" si="8"/>
        <v/>
      </c>
      <c r="T31" s="88" t="str">
        <f t="shared" si="8"/>
        <v/>
      </c>
      <c r="U31" s="89"/>
      <c r="V31" s="459"/>
      <c r="W31" s="89"/>
      <c r="X31" s="139" t="str">
        <f>IFERROR(CHOOSE(MAX(N40:T40),"need more data","CHISQ.TEST(L21:M22, X22:Y23)","CHISQ.TEST(L21:N22, X22:Z23)","CHISQ.TEST(L21:O22, X22:AA23)","CHISQ.TEST(L21:P22, X22:AB23)","CHISQ.TEST(L21:Q22, X22:AC23)","CHISQ.TEST(L21:R22, X22:AD23)"),"")</f>
        <v>CHISQ.TEST(L21:M22, X22:Y23)</v>
      </c>
      <c r="Y31" s="90" t="s">
        <v>38</v>
      </c>
      <c r="Z31" s="91">
        <f t="shared" ref="Z31:AF31" si="9">IFERROR(Z29*$M30/$Y29,"")</f>
        <v>0.95450622611268643</v>
      </c>
      <c r="AA31" s="92">
        <f t="shared" si="9"/>
        <v>710.0454937738873</v>
      </c>
      <c r="AB31" s="92">
        <f t="shared" si="9"/>
        <v>0</v>
      </c>
      <c r="AC31" s="92">
        <f t="shared" si="9"/>
        <v>0</v>
      </c>
      <c r="AD31" s="92">
        <f t="shared" si="9"/>
        <v>0</v>
      </c>
      <c r="AE31" s="92">
        <f t="shared" si="9"/>
        <v>0</v>
      </c>
      <c r="AF31" s="93">
        <f t="shared" si="9"/>
        <v>0</v>
      </c>
    </row>
    <row r="32" spans="1:32" ht="30.6" customHeight="1" thickBot="1" x14ac:dyDescent="0.6">
      <c r="A32" s="444"/>
      <c r="B32" s="274" t="s">
        <v>132</v>
      </c>
      <c r="C32" s="275" t="str">
        <f>IF(X33="need more data","Need more data",IF(X33="","",IF(X33&lt;=$Y$1, "No", "Yes")))</f>
        <v>No</v>
      </c>
      <c r="D32" s="276" t="str">
        <f>IFERROR(IF(MIN(_xlfn.MINIFS($Z30:$AF30,$Z28:$AF28,D28),_xlfn.MINIFS($Z31:$AF31,$Z28:$AF28,D28))&lt;5,"-",IF(INDEX($Z33:$AF33,1,MATCH(D28,$Z28:$AF28,0))&lt;=$Y$1, "No", "Yes")),"")</f>
        <v>-</v>
      </c>
      <c r="E32" s="281" t="str">
        <f>IFERROR(IF(MIN(_xlfn.MINIFS($Z30:$AF30,$Z28:$AF28,E28),_xlfn.MINIFS($Z31:$AF31,$Z28:$AF28,E28))&lt;5,"-",IF(INDEX($Z33:$AF33,1,MATCH(E28,$Z28:$AF28,0))&lt;=$Y$1, "No", "Yes")),"")</f>
        <v>No</v>
      </c>
      <c r="K32" s="465"/>
      <c r="M32" s="44" t="s">
        <v>44</v>
      </c>
      <c r="N32" s="95">
        <f t="shared" si="8"/>
        <v>1.5471167369901548E-2</v>
      </c>
      <c r="O32" s="96">
        <f t="shared" si="8"/>
        <v>0.98452883263009849</v>
      </c>
      <c r="P32" s="96" t="str">
        <f t="shared" si="8"/>
        <v/>
      </c>
      <c r="Q32" s="96" t="str">
        <f t="shared" si="8"/>
        <v/>
      </c>
      <c r="R32" s="96" t="str">
        <f t="shared" si="8"/>
        <v/>
      </c>
      <c r="S32" s="96" t="str">
        <f t="shared" si="8"/>
        <v/>
      </c>
      <c r="T32" s="97" t="str">
        <f t="shared" si="8"/>
        <v/>
      </c>
      <c r="U32" s="98"/>
      <c r="V32" s="26"/>
      <c r="W32" s="89"/>
      <c r="X32" s="21" t="s">
        <v>29</v>
      </c>
      <c r="Y32" s="82" t="s">
        <v>39</v>
      </c>
      <c r="Z32" s="99">
        <f t="shared" ref="Z32:AF32" si="10">IFERROR((N32-N31)/SQRT(N31*(1-N31)/$M30),"")</f>
        <v>10.972918830971647</v>
      </c>
      <c r="AA32" s="100">
        <f t="shared" si="10"/>
        <v>-10.972918830971471</v>
      </c>
      <c r="AB32" s="100" t="str">
        <f t="shared" si="10"/>
        <v/>
      </c>
      <c r="AC32" s="100" t="str">
        <f t="shared" si="10"/>
        <v/>
      </c>
      <c r="AD32" s="100" t="str">
        <f t="shared" si="10"/>
        <v/>
      </c>
      <c r="AE32" s="100" t="str">
        <f t="shared" si="10"/>
        <v/>
      </c>
      <c r="AF32" s="101" t="str">
        <f t="shared" si="10"/>
        <v/>
      </c>
    </row>
    <row r="33" spans="1:32" ht="14.7" thickBot="1" x14ac:dyDescent="0.6">
      <c r="A33" s="444"/>
      <c r="B33" s="438"/>
      <c r="C33" s="438"/>
      <c r="D33" s="438"/>
      <c r="E33" s="438"/>
      <c r="F33" s="438"/>
      <c r="G33" s="438"/>
      <c r="H33" s="438"/>
      <c r="I33" s="438"/>
      <c r="J33" s="438"/>
      <c r="K33" s="137"/>
      <c r="L33" s="200"/>
      <c r="M33" s="139"/>
      <c r="X33" s="102">
        <f>IFERROR(CHOOSE(MAX(N40:T40),"need more data",_xlfn.CHISQ.TEST(N29:O30, Z30:AA31),_xlfn.CHISQ.TEST(N29:P30, Z30:AB31),_xlfn.CHISQ.TEST(N29:Q30, Z30:AC31),_xlfn.CHISQ.TEST(N29:R30, Z30:AD31),_xlfn.CHISQ.TEST(N29:S30, Z30:AE31),_xlfn.CHISQ.TEST(N29:T30, Z30:AF31)),"")</f>
        <v>4.6703343789658077E-25</v>
      </c>
      <c r="Y33" s="103" t="s">
        <v>40</v>
      </c>
      <c r="Z33" s="91">
        <f>IF(ISNUMBER(Z32),2*NORMSDIST(-ABS(Z32)),"")</f>
        <v>5.1579930825894713E-28</v>
      </c>
      <c r="AA33" s="92">
        <f t="shared" ref="AA33:AF33" si="11">IF(ISNUMBER(AA32),2*NORMSDIST(-ABS(AA32)),"")</f>
        <v>5.157993082599523E-28</v>
      </c>
      <c r="AB33" s="92" t="str">
        <f t="shared" si="11"/>
        <v/>
      </c>
      <c r="AC33" s="92" t="str">
        <f t="shared" si="11"/>
        <v/>
      </c>
      <c r="AD33" s="92" t="str">
        <f t="shared" si="11"/>
        <v/>
      </c>
      <c r="AE33" s="92" t="str">
        <f t="shared" si="11"/>
        <v/>
      </c>
      <c r="AF33" s="93" t="str">
        <f t="shared" si="11"/>
        <v/>
      </c>
    </row>
    <row r="34" spans="1:32" ht="15.9" thickBot="1" x14ac:dyDescent="0.6">
      <c r="A34" s="444"/>
      <c r="B34" s="251" t="s">
        <v>89</v>
      </c>
      <c r="C34" s="252"/>
      <c r="D34" s="252"/>
      <c r="E34" s="252"/>
      <c r="F34" s="252"/>
      <c r="G34" s="252"/>
      <c r="H34" s="252"/>
      <c r="I34" s="252"/>
      <c r="J34" s="253"/>
      <c r="K34" s="463" t="str">
        <f>IF(C39="Yes","*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IF(V36=0,"",CHAR(10)&amp;CHAR(10)&amp;"* There "&amp;IF(V36=1,"is ","are ")&amp;V36&amp;" cell"&amp;IF(V36=1,"","s")&amp;" contributing to expected value which "&amp;IF(V36=1,"is","are")&amp;" too small to include calculations. In this table, cell"&amp;IF(V36=1,": ","s: ")&amp;SUBSTITUTE(V37,"; ","",V36)&amp;".")</f>
        <v>* Since your data are representative overall, you must use caution with interpreting the representativeness tests for each individual subgroup.  The test will be extremely sensitive to small differences and therefore will much more likely result in showing subgroups as not representative.</v>
      </c>
      <c r="M34" s="139"/>
      <c r="X34" s="120"/>
      <c r="Y34" s="121"/>
      <c r="Z34" s="122"/>
      <c r="AA34" s="123"/>
      <c r="AB34" s="123"/>
      <c r="AC34" s="123"/>
      <c r="AD34" s="123"/>
      <c r="AE34" s="123"/>
      <c r="AF34" s="77"/>
    </row>
    <row r="35" spans="1:32" ht="14.4" x14ac:dyDescent="0.55000000000000004">
      <c r="A35" s="444"/>
      <c r="B35" s="324" t="s">
        <v>9</v>
      </c>
      <c r="C35" s="267" t="s">
        <v>6</v>
      </c>
      <c r="D35" s="223" t="s">
        <v>10</v>
      </c>
      <c r="E35" s="286" t="s">
        <v>11</v>
      </c>
      <c r="K35" s="464"/>
      <c r="M35" s="139"/>
      <c r="X35" s="120"/>
      <c r="Y35" s="121"/>
      <c r="Z35" s="122"/>
      <c r="AA35" s="123"/>
      <c r="AB35" s="123"/>
      <c r="AC35" s="123"/>
      <c r="AD35" s="123"/>
      <c r="AE35" s="123"/>
      <c r="AF35" s="77"/>
    </row>
    <row r="36" spans="1:32" ht="30.6" customHeight="1" x14ac:dyDescent="0.55000000000000004">
      <c r="A36" s="444"/>
      <c r="B36" s="104" t="s">
        <v>78</v>
      </c>
      <c r="C36" s="68">
        <f>SUM(D36:J36)</f>
        <v>1111</v>
      </c>
      <c r="D36" s="202">
        <f>IF(OR(D23="",D23&lt;0),"",D23)</f>
        <v>11</v>
      </c>
      <c r="E36" s="204">
        <f>IF(OR(E23="",E23&lt;0),"",E23)</f>
        <v>1100</v>
      </c>
      <c r="K36" s="464"/>
      <c r="M36" s="69">
        <f>SUM(N36:T36)</f>
        <v>1111</v>
      </c>
      <c r="N36" s="70">
        <f t="shared" ref="N36:T36" si="12">IF(N40="","",INDEX($D36:$J36,1,MATCH(N40,$D40:$J40,0)))</f>
        <v>11</v>
      </c>
      <c r="O36" s="71">
        <f t="shared" si="12"/>
        <v>1100</v>
      </c>
      <c r="P36" s="71" t="str">
        <f t="shared" si="12"/>
        <v/>
      </c>
      <c r="Q36" s="71" t="str">
        <f t="shared" si="12"/>
        <v/>
      </c>
      <c r="R36" s="71" t="str">
        <f t="shared" si="12"/>
        <v/>
      </c>
      <c r="S36" s="71" t="str">
        <f t="shared" si="12"/>
        <v/>
      </c>
      <c r="T36" s="72" t="str">
        <f t="shared" si="12"/>
        <v/>
      </c>
      <c r="V36" s="27">
        <f>(COUNTIFS(Z37:AF37,"&lt;"&amp;5)-COUNTIFS(Z37:AF37,"&lt;"&amp;5,Z28:AF28,""))+(COUNTIFS(Z38:AF38,"&lt;"&amp;5)-COUNTIFS(Z38:AF38,"&lt;"&amp;5,Z28:AF28,""))</f>
        <v>0</v>
      </c>
      <c r="X36" s="73" t="s">
        <v>36</v>
      </c>
      <c r="Y36" s="74">
        <f>SUM(M36:M37)</f>
        <v>1822</v>
      </c>
      <c r="Z36" s="75">
        <f>SUM(N36:N37)</f>
        <v>22</v>
      </c>
      <c r="AA36" s="76">
        <f>SUM(O36:O37)</f>
        <v>1800</v>
      </c>
      <c r="AB36" s="76">
        <f t="shared" ref="AB36:AF36" si="13">SUM(P36:P37)</f>
        <v>0</v>
      </c>
      <c r="AC36" s="76">
        <f t="shared" si="13"/>
        <v>0</v>
      </c>
      <c r="AD36" s="76">
        <f t="shared" si="13"/>
        <v>0</v>
      </c>
      <c r="AE36" s="76">
        <f t="shared" si="13"/>
        <v>0</v>
      </c>
      <c r="AF36" s="77">
        <f t="shared" si="13"/>
        <v>0</v>
      </c>
    </row>
    <row r="37" spans="1:32" ht="30.6" customHeight="1" x14ac:dyDescent="0.55000000000000004">
      <c r="A37" s="444"/>
      <c r="B37" s="105" t="s">
        <v>7</v>
      </c>
      <c r="C37" s="57">
        <f>C30</f>
        <v>711</v>
      </c>
      <c r="D37" s="205">
        <f t="shared" ref="D37:E37" si="14">D30</f>
        <v>11</v>
      </c>
      <c r="E37" s="207">
        <f t="shared" si="14"/>
        <v>700</v>
      </c>
      <c r="K37" s="464"/>
      <c r="M37" s="78">
        <f>SUM(N37:T37)</f>
        <v>711</v>
      </c>
      <c r="N37" s="79">
        <f t="shared" ref="N37:T37" si="15">IF(N40="","",INDEX($D37:$J37,1,MATCH(N40,$D40:$J40,0)))</f>
        <v>11</v>
      </c>
      <c r="O37" s="80">
        <f t="shared" si="15"/>
        <v>700</v>
      </c>
      <c r="P37" s="80" t="str">
        <f t="shared" si="15"/>
        <v/>
      </c>
      <c r="Q37" s="80" t="str">
        <f t="shared" si="15"/>
        <v/>
      </c>
      <c r="R37" s="80" t="str">
        <f t="shared" si="15"/>
        <v/>
      </c>
      <c r="S37" s="80" t="str">
        <f t="shared" si="15"/>
        <v/>
      </c>
      <c r="T37" s="81" t="str">
        <f t="shared" si="15"/>
        <v/>
      </c>
      <c r="V37" s="458" t="str">
        <f>IF(AND(Z37&lt;5,Z28&lt;&gt;""),SUBSTITUTE(ADDRESS(ROWS($1:36),MATCH(Z28,$A28:$J28,0)),"$","")&amp;"; ","")&amp;
IF(AND(AA37&lt;5,AA28&lt;&gt;""),SUBSTITUTE(ADDRESS(ROWS($1:36),MATCH(AA28,$A28:$J28,0)),"$","")&amp;"; ","")&amp;
IF(AND(AB37&lt;5,AB28&lt;&gt;""),SUBSTITUTE(ADDRESS(ROWS($1:36),MATCH(AB28,$A28:$J28,0)),"$","")&amp;"; ","")&amp;
IF(AND(AC37&lt;5,AC28&lt;&gt;""),SUBSTITUTE(ADDRESS(ROWS($1:36),MATCH(AC28,$A28:$J28,0)),"$","")&amp;"; ","")&amp;
IF(AND(AD37&lt;5,AD28&lt;&gt;""),SUBSTITUTE(ADDRESS(ROWS($1:36),MATCH(AD28,$A28:$J28,0)),"$","")&amp;"; ","")&amp;
IF(AND(AE37&lt;5,AE28&lt;&gt;""),SUBSTITUTE(ADDRESS(ROWS($1:36),MATCH(AE28,$A28:$J28,0)),"$","")&amp;"; ","")&amp;
IF(AND(AF37&lt;5,AF28&lt;&gt;""),SUBSTITUTE(ADDRESS(ROWS($1:36),MATCH(AF28,$A28:$J28,0)),"$","")&amp;"; ","")&amp;
IF(AND(Z38&lt;5,Z28&lt;&gt;""),SUBSTITUTE(ADDRESS(ROWS($1:37),MATCH(Z28,$A28:$J28,0)),"$","")&amp;"; ","")&amp;
IF(AND(AA38&lt;5,AA28&lt;&gt;""),SUBSTITUTE(ADDRESS(ROWS($1:37),MATCH(AA28,$A28:$J28,0)),"$","")&amp;"; ","")&amp;
IF(AND(AB38&lt;5,AB28&lt;&gt;""),SUBSTITUTE(ADDRESS(ROWS($1:37),MATCH(AB28,$A28:$J28,0)),"$","")&amp;"; ","")&amp;
IF(AND(AC38&lt;5,AC28&lt;&gt;""),SUBSTITUTE(ADDRESS(ROWS($1:37),MATCH(AC28,$A28:$J28,0)),"$","")&amp;"; ","")&amp;
IF(AND(AD38&lt;5,AD28&lt;&gt;""),SUBSTITUTE(ADDRESS(ROWS($1:37),MATCH(AD28,$A28:$J28,0)),"$","")&amp;"; ","")&amp;
IF(AND(AE38&lt;5,AE28&lt;&gt;""),SUBSTITUTE(ADDRESS(ROWS($1:37),MATCH(AE28,$A28:$J28,0)),"$","")&amp;"; ","")&amp;
IF(AND(AF38&lt;5,AF28&lt;&gt;""),SUBSTITUTE(ADDRESS(ROWS($1:37),MATCH(AF28,$A28:$J28,0)),"$","")&amp;"; ","")</f>
        <v/>
      </c>
      <c r="Y37" s="82" t="s">
        <v>37</v>
      </c>
      <c r="Z37" s="83">
        <f t="shared" ref="Z37:AF37" si="16">IFERROR(Z36*$M36/$Y36,"")</f>
        <v>13.414928649835346</v>
      </c>
      <c r="AA37" s="84">
        <f t="shared" si="16"/>
        <v>1097.5850713501648</v>
      </c>
      <c r="AB37" s="84">
        <f t="shared" si="16"/>
        <v>0</v>
      </c>
      <c r="AC37" s="84">
        <f t="shared" si="16"/>
        <v>0</v>
      </c>
      <c r="AD37" s="84">
        <f t="shared" si="16"/>
        <v>0</v>
      </c>
      <c r="AE37" s="84">
        <f t="shared" si="16"/>
        <v>0</v>
      </c>
      <c r="AF37" s="85">
        <f t="shared" si="16"/>
        <v>0</v>
      </c>
    </row>
    <row r="38" spans="1:32" ht="30.6" customHeight="1" thickBot="1" x14ac:dyDescent="0.6">
      <c r="A38" s="444"/>
      <c r="B38" s="106" t="s">
        <v>191</v>
      </c>
      <c r="C38" s="58">
        <f>IF(OR(C36="",C36&lt;=0),"-",C37/C36)</f>
        <v>0.63996399639963997</v>
      </c>
      <c r="D38" s="59">
        <f>IF(OR(D36="",D36&lt;=0),"-",D37/D36)</f>
        <v>1</v>
      </c>
      <c r="E38" s="61">
        <f t="shared" ref="E38" si="17">IF(OR(E36="",E36&lt;=0),"-",E37/E36)</f>
        <v>0.63636363636363635</v>
      </c>
      <c r="K38" s="464"/>
      <c r="M38" s="43" t="s">
        <v>43</v>
      </c>
      <c r="N38" s="86">
        <f t="shared" ref="N38:T39" si="18">IFERROR(N36/$M36,"")</f>
        <v>9.9009900990099011E-3</v>
      </c>
      <c r="O38" s="87">
        <f t="shared" si="18"/>
        <v>0.99009900990099009</v>
      </c>
      <c r="P38" s="87" t="str">
        <f t="shared" si="18"/>
        <v/>
      </c>
      <c r="Q38" s="87" t="str">
        <f t="shared" si="18"/>
        <v/>
      </c>
      <c r="R38" s="87" t="str">
        <f t="shared" si="18"/>
        <v/>
      </c>
      <c r="S38" s="87" t="str">
        <f t="shared" si="18"/>
        <v/>
      </c>
      <c r="T38" s="88" t="str">
        <f t="shared" si="18"/>
        <v/>
      </c>
      <c r="U38" s="89"/>
      <c r="V38" s="459"/>
      <c r="W38" s="89"/>
      <c r="X38" s="139" t="str">
        <f>IFERROR(CHOOSE(MAX(#REF!),"need more data","CHISQ.TEST(L21:M22, X22:Y23)","CHISQ.TEST(L21:N22, X22:Z23)","CHISQ.TEST(L21:O22, X22:AA23)","CHISQ.TEST(L21:P22, X22:AB23)","CHISQ.TEST(L21:Q22, X22:AC23)","CHISQ.TEST(L21:R22, X22:AD23)"),"")</f>
        <v/>
      </c>
      <c r="Y38" s="90" t="s">
        <v>38</v>
      </c>
      <c r="Z38" s="91">
        <f t="shared" ref="Z38:AF38" si="19">IFERROR(Z36*$M37/$Y36,"")</f>
        <v>8.5850713501646538</v>
      </c>
      <c r="AA38" s="92">
        <f t="shared" si="19"/>
        <v>702.41492864983536</v>
      </c>
      <c r="AB38" s="92">
        <f t="shared" si="19"/>
        <v>0</v>
      </c>
      <c r="AC38" s="92">
        <f t="shared" si="19"/>
        <v>0</v>
      </c>
      <c r="AD38" s="92">
        <f t="shared" si="19"/>
        <v>0</v>
      </c>
      <c r="AE38" s="92">
        <f t="shared" si="19"/>
        <v>0</v>
      </c>
      <c r="AF38" s="93">
        <f t="shared" si="19"/>
        <v>0</v>
      </c>
    </row>
    <row r="39" spans="1:32" ht="30.6" customHeight="1" thickBot="1" x14ac:dyDescent="0.6">
      <c r="A39" s="445"/>
      <c r="B39" s="274" t="s">
        <v>80</v>
      </c>
      <c r="C39" s="275" t="str">
        <f>IF(X40="need more data","Need more data",IF(X40="","",IF(X40&lt;=$Y$1, "No", "Yes")))</f>
        <v>Yes</v>
      </c>
      <c r="D39" s="276" t="str">
        <f>IFERROR(IF(MIN(_xlfn.MINIFS($Z37:$AF37,$Z28:$AF28,D28),_xlfn.MINIFS($Z38:$AF38,$Z28:$AF28,D28))&lt;5,"-",IF(INDEX($Z40:$AF40,1,MATCH(D28,$Z28:$AF28,0))&lt;=$Y$1, "No", "Yes")),"")</f>
        <v>Yes</v>
      </c>
      <c r="E39" s="281" t="str">
        <f>IFERROR(IF(MIN(_xlfn.MINIFS($Z37:$AF37,$Z28:$AF28,E28),_xlfn.MINIFS($Z38:$AF38,$Z28:$AF28,E28))&lt;5,"-",IF(INDEX($Z40:$AF40,1,MATCH(E28,$Z28:$AF28,0))&lt;=$Y$1, "No", "Yes")),"")</f>
        <v>Yes</v>
      </c>
      <c r="K39" s="465"/>
      <c r="M39" s="44" t="s">
        <v>44</v>
      </c>
      <c r="N39" s="95">
        <f t="shared" si="18"/>
        <v>1.5471167369901548E-2</v>
      </c>
      <c r="O39" s="96">
        <f t="shared" si="18"/>
        <v>0.98452883263009849</v>
      </c>
      <c r="P39" s="96" t="str">
        <f t="shared" si="18"/>
        <v/>
      </c>
      <c r="Q39" s="96" t="str">
        <f t="shared" si="18"/>
        <v/>
      </c>
      <c r="R39" s="96" t="str">
        <f t="shared" si="18"/>
        <v/>
      </c>
      <c r="S39" s="96" t="str">
        <f t="shared" si="18"/>
        <v/>
      </c>
      <c r="T39" s="97" t="str">
        <f t="shared" si="18"/>
        <v/>
      </c>
      <c r="U39" s="98"/>
      <c r="V39" s="26"/>
      <c r="W39" s="89"/>
      <c r="X39" s="21" t="s">
        <v>29</v>
      </c>
      <c r="Y39" s="82" t="s">
        <v>39</v>
      </c>
      <c r="Z39" s="99">
        <f t="shared" ref="Z39:AF39" si="20">IFERROR((N39-N38)/SQRT(N38*(1-N38)/$M37),"")</f>
        <v>1.5001172012346988</v>
      </c>
      <c r="AA39" s="100">
        <f t="shared" si="20"/>
        <v>-1.5001172012346844</v>
      </c>
      <c r="AB39" s="100" t="str">
        <f t="shared" si="20"/>
        <v/>
      </c>
      <c r="AC39" s="100" t="str">
        <f t="shared" si="20"/>
        <v/>
      </c>
      <c r="AD39" s="100" t="str">
        <f t="shared" si="20"/>
        <v/>
      </c>
      <c r="AE39" s="100" t="str">
        <f t="shared" si="20"/>
        <v/>
      </c>
      <c r="AF39" s="101" t="str">
        <f t="shared" si="20"/>
        <v/>
      </c>
    </row>
    <row r="40" spans="1:32" s="259" customFormat="1" ht="15.6" hidden="1" x14ac:dyDescent="0.55000000000000004">
      <c r="A40" s="287"/>
      <c r="B40" s="254" t="s">
        <v>9</v>
      </c>
      <c r="C40" s="255"/>
      <c r="D40" s="256">
        <f>IF(SUM(D29:D30)&lt;=0,"",MAX($C40:C40)+1)</f>
        <v>1</v>
      </c>
      <c r="E40" s="256">
        <f>IF(SUM(E29:E30)&lt;=0,"",MAX($C40:D40)+1)</f>
        <v>2</v>
      </c>
      <c r="F40" s="256" t="str">
        <f>IF(SUM(F29:F30)&lt;=0,"",MAX($C40:E40)+1)</f>
        <v/>
      </c>
      <c r="G40" s="256" t="str">
        <f>IF(SUM(G29:G30)&lt;=0,"",MAX($C40:F40)+1)</f>
        <v/>
      </c>
      <c r="H40" s="256" t="str">
        <f>IF(SUM(H29:H30)&lt;=0,"",MAX($C40:G40)+1)</f>
        <v/>
      </c>
      <c r="I40" s="256" t="str">
        <f>IF(SUM(I29:I30)&lt;=0,"",MAX($C40:H40)+1)</f>
        <v/>
      </c>
      <c r="J40" s="435" t="str">
        <f>IF(SUM(J29:J30)&lt;=0,"",MAX($C40:I40)+1)</f>
        <v/>
      </c>
      <c r="L40" s="258"/>
      <c r="M40" s="260" t="str">
        <f>B40</f>
        <v>HISPANIC ORIGIN</v>
      </c>
      <c r="N40" s="261">
        <f>IF(MIN($D40:$J40)&lt;=0,"",MIN($D40:$J40))</f>
        <v>1</v>
      </c>
      <c r="O40" s="262">
        <f t="shared" ref="O40:T40" si="21">IFERROR(IF(N40=MAX($D40:$J40),"",N40+1),"")</f>
        <v>2</v>
      </c>
      <c r="P40" s="262" t="str">
        <f t="shared" si="21"/>
        <v/>
      </c>
      <c r="Q40" s="262" t="str">
        <f t="shared" si="21"/>
        <v/>
      </c>
      <c r="R40" s="262" t="str">
        <f t="shared" si="21"/>
        <v/>
      </c>
      <c r="S40" s="262" t="str">
        <f t="shared" si="21"/>
        <v/>
      </c>
      <c r="T40" s="263" t="str">
        <f t="shared" si="21"/>
        <v/>
      </c>
      <c r="U40" s="264"/>
      <c r="V40" s="264"/>
      <c r="W40" s="264"/>
      <c r="X40" s="102">
        <f>IFERROR(CHOOSE(MAX(N40:T40),"need more data",_xlfn.CHISQ.TEST(N36:O37, Z37:AA38),_xlfn.CHISQ.TEST(N36:P37, Z37:AB38),_xlfn.CHISQ.TEST(N36:Q37, Z37:AC38),_xlfn.CHISQ.TEST(N36:R37, Z37:AD38),_xlfn.CHISQ.TEST(N36:S37, Z37:AE38),_xlfn.CHISQ.TEST(N36:T37, Z37:AF38)),"")</f>
        <v>0.28827684524908015</v>
      </c>
      <c r="Y40" s="103" t="s">
        <v>40</v>
      </c>
      <c r="Z40" s="91">
        <f t="shared" ref="Z40:AF40" si="22">IF(ISNUMBER(Z39),2*NORMSDIST(-ABS(Z39)),"")</f>
        <v>0.13358404596198037</v>
      </c>
      <c r="AA40" s="92">
        <f t="shared" si="22"/>
        <v>0.13358404596198414</v>
      </c>
      <c r="AB40" s="92" t="str">
        <f t="shared" si="22"/>
        <v/>
      </c>
      <c r="AC40" s="92" t="str">
        <f t="shared" si="22"/>
        <v/>
      </c>
      <c r="AD40" s="92" t="str">
        <f t="shared" si="22"/>
        <v/>
      </c>
      <c r="AE40" s="92" t="str">
        <f t="shared" si="22"/>
        <v/>
      </c>
      <c r="AF40" s="93" t="str">
        <f t="shared" si="22"/>
        <v/>
      </c>
    </row>
    <row r="41" spans="1:32" ht="14.4" x14ac:dyDescent="0.55000000000000004">
      <c r="B41" s="425" t="s">
        <v>24</v>
      </c>
      <c r="C41" s="420"/>
      <c r="D41" s="420"/>
      <c r="E41" s="420"/>
      <c r="F41" s="420"/>
      <c r="G41" s="420"/>
      <c r="H41" s="420"/>
      <c r="I41" s="420"/>
      <c r="J41" s="420"/>
      <c r="L41" s="138"/>
      <c r="M41" s="139"/>
      <c r="X41" s="297"/>
      <c r="Y41" s="298"/>
      <c r="Z41" s="126"/>
      <c r="AA41" s="126"/>
      <c r="AB41" s="126"/>
      <c r="AC41" s="126"/>
      <c r="AD41" s="126"/>
      <c r="AE41" s="126"/>
      <c r="AF41" s="126"/>
    </row>
    <row r="42" spans="1:32" ht="26.5" hidden="1" customHeight="1" x14ac:dyDescent="0.55000000000000004">
      <c r="B42" s="299"/>
      <c r="C42" s="265"/>
      <c r="D42" s="265"/>
      <c r="E42" s="265"/>
      <c r="F42" s="265"/>
      <c r="G42" s="265"/>
      <c r="H42" s="265"/>
      <c r="I42" s="265"/>
      <c r="J42" s="265"/>
      <c r="K42" s="137"/>
      <c r="L42" s="137"/>
      <c r="M42" s="139"/>
      <c r="X42" s="138"/>
      <c r="Y42" s="138"/>
      <c r="Z42" s="138"/>
      <c r="AA42" s="138"/>
      <c r="AB42" s="138"/>
      <c r="AC42" s="138"/>
      <c r="AD42" s="138"/>
      <c r="AE42" s="138"/>
      <c r="AF42" s="138"/>
    </row>
    <row r="43" spans="1:32" ht="14.4" hidden="1" x14ac:dyDescent="0.55000000000000004"/>
    <row r="44" spans="1:32" ht="14.4" hidden="1" x14ac:dyDescent="0.55000000000000004"/>
    <row r="45" spans="1:32" ht="14.4" hidden="1" x14ac:dyDescent="0.55000000000000004"/>
    <row r="46" spans="1:32" ht="14.4" hidden="1" x14ac:dyDescent="0.55000000000000004"/>
    <row r="47" spans="1:32" ht="14.4" hidden="1" x14ac:dyDescent="0.55000000000000004"/>
    <row r="48" spans="1:32" ht="14.4" hidden="1" x14ac:dyDescent="0.55000000000000004"/>
    <row r="49" ht="14.4" hidden="1" x14ac:dyDescent="0.55000000000000004"/>
    <row r="50" ht="14.4" hidden="1" x14ac:dyDescent="0.55000000000000004"/>
    <row r="51" ht="14.4" hidden="1" x14ac:dyDescent="0.55000000000000004"/>
    <row r="52" ht="14.4" hidden="1" x14ac:dyDescent="0.55000000000000004"/>
    <row r="53" ht="14.4" hidden="1" x14ac:dyDescent="0.55000000000000004"/>
    <row r="54" ht="14.4" hidden="1" x14ac:dyDescent="0.55000000000000004"/>
    <row r="55" ht="14.4" hidden="1" x14ac:dyDescent="0.55000000000000004"/>
    <row r="56" ht="14.4" hidden="1" x14ac:dyDescent="0.55000000000000004"/>
    <row r="57" ht="14.4" hidden="1" x14ac:dyDescent="0.55000000000000004"/>
    <row r="58" ht="14.4" hidden="1" x14ac:dyDescent="0.55000000000000004"/>
    <row r="59" ht="14.4" hidden="1" x14ac:dyDescent="0.55000000000000004"/>
    <row r="60" ht="14.4" hidden="1" x14ac:dyDescent="0.55000000000000004"/>
    <row r="61" ht="14.4" hidden="1" x14ac:dyDescent="0.55000000000000004"/>
    <row r="62" ht="14.4" hidden="1" x14ac:dyDescent="0.55000000000000004"/>
    <row r="63" ht="14.4" hidden="1" x14ac:dyDescent="0.55000000000000004"/>
    <row r="64" ht="14.4" hidden="1" x14ac:dyDescent="0.55000000000000004"/>
    <row r="65" ht="14.4" hidden="1" x14ac:dyDescent="0.55000000000000004"/>
    <row r="66" ht="14.4" hidden="1" x14ac:dyDescent="0.55000000000000004"/>
    <row r="67" ht="14.4" hidden="1" x14ac:dyDescent="0.55000000000000004"/>
    <row r="68" ht="14.4" hidden="1" x14ac:dyDescent="0.55000000000000004"/>
    <row r="69" ht="14.4" hidden="1" x14ac:dyDescent="0.55000000000000004"/>
    <row r="70" ht="14.4" hidden="1" x14ac:dyDescent="0.55000000000000004"/>
    <row r="71" ht="14.4" hidden="1" x14ac:dyDescent="0.55000000000000004"/>
    <row r="72" ht="14.4" hidden="1" x14ac:dyDescent="0.55000000000000004"/>
    <row r="73" ht="14.4" hidden="1" x14ac:dyDescent="0.55000000000000004"/>
    <row r="74" ht="14.4" hidden="1" x14ac:dyDescent="0.55000000000000004"/>
    <row r="75" ht="14.4" hidden="1" x14ac:dyDescent="0.55000000000000004"/>
    <row r="76" ht="14.4" hidden="1" x14ac:dyDescent="0.55000000000000004"/>
    <row r="77" ht="14.4" hidden="1" x14ac:dyDescent="0.55000000000000004"/>
    <row r="78" ht="14.4" hidden="1" x14ac:dyDescent="0.55000000000000004"/>
    <row r="79" ht="14.4" hidden="1" x14ac:dyDescent="0.55000000000000004"/>
    <row r="80" ht="14.4" hidden="1" x14ac:dyDescent="0.55000000000000004"/>
    <row r="81" ht="14.4" hidden="1" x14ac:dyDescent="0.55000000000000004"/>
    <row r="82" ht="14.4" hidden="1" x14ac:dyDescent="0.55000000000000004"/>
    <row r="83" ht="14.4" hidden="1" x14ac:dyDescent="0.55000000000000004"/>
    <row r="84" ht="14.4" hidden="1" x14ac:dyDescent="0.55000000000000004"/>
    <row r="85" ht="14.4" hidden="1" x14ac:dyDescent="0.55000000000000004"/>
    <row r="86" ht="14.4" hidden="1" x14ac:dyDescent="0.55000000000000004"/>
    <row r="87" ht="14.4" hidden="1" x14ac:dyDescent="0.55000000000000004"/>
    <row r="88" ht="14.4" hidden="1" x14ac:dyDescent="0.55000000000000004"/>
    <row r="89" ht="14.4" hidden="1" x14ac:dyDescent="0.55000000000000004"/>
    <row r="90" ht="14.4" hidden="1" x14ac:dyDescent="0.55000000000000004"/>
    <row r="91" ht="14.4" hidden="1" x14ac:dyDescent="0.55000000000000004"/>
    <row r="92" ht="14.4" hidden="1" x14ac:dyDescent="0.55000000000000004"/>
    <row r="93" ht="14.4" hidden="1" x14ac:dyDescent="0.55000000000000004"/>
    <row r="94" ht="14.4" hidden="1" x14ac:dyDescent="0.55000000000000004"/>
    <row r="95" ht="14.4" hidden="1" x14ac:dyDescent="0.55000000000000004"/>
    <row r="96" ht="14.4" hidden="1" x14ac:dyDescent="0.55000000000000004"/>
    <row r="97" ht="14.4" hidden="1" x14ac:dyDescent="0.55000000000000004"/>
    <row r="98" ht="14.4" hidden="1" x14ac:dyDescent="0.55000000000000004"/>
    <row r="99" ht="14.4" hidden="1" x14ac:dyDescent="0.55000000000000004"/>
    <row r="100" ht="14.4" hidden="1" x14ac:dyDescent="0.55000000000000004"/>
    <row r="101" ht="14.4" hidden="1" x14ac:dyDescent="0.55000000000000004"/>
    <row r="102" ht="14.4" hidden="1" x14ac:dyDescent="0.55000000000000004"/>
    <row r="103" ht="14.4" hidden="1" x14ac:dyDescent="0.55000000000000004"/>
    <row r="104" ht="14.4" hidden="1" x14ac:dyDescent="0.55000000000000004"/>
    <row r="105" ht="14.4" hidden="1" x14ac:dyDescent="0.55000000000000004"/>
    <row r="106" ht="14.4" hidden="1" x14ac:dyDescent="0.55000000000000004"/>
    <row r="107" ht="14.4" hidden="1" x14ac:dyDescent="0.55000000000000004"/>
    <row r="108" ht="14.4" hidden="1" x14ac:dyDescent="0.55000000000000004"/>
    <row r="109" ht="14.4" hidden="1" x14ac:dyDescent="0.55000000000000004"/>
    <row r="110" ht="14.4" hidden="1" x14ac:dyDescent="0.55000000000000004"/>
    <row r="111" ht="14.4" hidden="1" x14ac:dyDescent="0.55000000000000004"/>
    <row r="112" ht="14.4" hidden="1" x14ac:dyDescent="0.55000000000000004"/>
    <row r="113" ht="14.4" hidden="1" x14ac:dyDescent="0.55000000000000004"/>
    <row r="114" ht="14.4" hidden="1" x14ac:dyDescent="0.55000000000000004"/>
    <row r="115" ht="14.4" hidden="1" x14ac:dyDescent="0.55000000000000004"/>
    <row r="116" ht="14.4" hidden="1" x14ac:dyDescent="0.55000000000000004"/>
    <row r="117" ht="14.4" hidden="1" x14ac:dyDescent="0.55000000000000004"/>
    <row r="118" ht="14.4" hidden="1" x14ac:dyDescent="0.55000000000000004"/>
    <row r="119" ht="14.4" hidden="1" x14ac:dyDescent="0.55000000000000004"/>
    <row r="120" ht="14.4" hidden="1" x14ac:dyDescent="0.55000000000000004"/>
    <row r="121" ht="14.4" hidden="1" x14ac:dyDescent="0.55000000000000004"/>
    <row r="122" ht="14.4" hidden="1" x14ac:dyDescent="0.55000000000000004"/>
    <row r="123" ht="14.4" hidden="1" x14ac:dyDescent="0.55000000000000004"/>
    <row r="124" ht="14.4" hidden="1" x14ac:dyDescent="0.55000000000000004"/>
    <row r="125" ht="14.4" hidden="1" x14ac:dyDescent="0.55000000000000004"/>
    <row r="126" ht="14.4" hidden="1" x14ac:dyDescent="0.55000000000000004"/>
    <row r="127" ht="14.4" hidden="1" x14ac:dyDescent="0.55000000000000004"/>
    <row r="128" ht="14.4" hidden="1" x14ac:dyDescent="0.55000000000000004"/>
    <row r="129" ht="14.4" hidden="1" x14ac:dyDescent="0.55000000000000004"/>
    <row r="130" ht="14.4" hidden="1" x14ac:dyDescent="0.55000000000000004"/>
    <row r="131" ht="14.4" hidden="1" x14ac:dyDescent="0.55000000000000004"/>
    <row r="132" ht="14.4" hidden="1" x14ac:dyDescent="0.55000000000000004"/>
    <row r="133" ht="14.4" hidden="1" x14ac:dyDescent="0.55000000000000004"/>
    <row r="134" ht="14.4" hidden="1" x14ac:dyDescent="0.55000000000000004"/>
    <row r="135" ht="14.4" hidden="1" x14ac:dyDescent="0.55000000000000004"/>
    <row r="136" ht="14.4" hidden="1" x14ac:dyDescent="0.55000000000000004"/>
    <row r="137" ht="14.4" hidden="1" x14ac:dyDescent="0.55000000000000004"/>
    <row r="138" ht="14.4" hidden="1" x14ac:dyDescent="0.55000000000000004"/>
    <row r="139" ht="14.4" hidden="1" x14ac:dyDescent="0.55000000000000004"/>
    <row r="140" ht="14.4" hidden="1" x14ac:dyDescent="0.55000000000000004"/>
    <row r="141" ht="14.4" hidden="1" x14ac:dyDescent="0.55000000000000004"/>
    <row r="142" ht="14.4" hidden="1" x14ac:dyDescent="0.55000000000000004"/>
    <row r="143" ht="14.4" hidden="1" x14ac:dyDescent="0.55000000000000004"/>
    <row r="144" ht="14.4" hidden="1" x14ac:dyDescent="0.55000000000000004"/>
    <row r="145" ht="14.4" hidden="1" x14ac:dyDescent="0.55000000000000004"/>
    <row r="146" ht="14.4" hidden="1" x14ac:dyDescent="0.55000000000000004"/>
    <row r="147" ht="14.4" hidden="1" x14ac:dyDescent="0.55000000000000004"/>
    <row r="148" ht="14.4" hidden="1" x14ac:dyDescent="0.55000000000000004"/>
    <row r="149" ht="14.4" hidden="1" x14ac:dyDescent="0.55000000000000004"/>
    <row r="150" ht="14.4" hidden="1" x14ac:dyDescent="0.55000000000000004"/>
    <row r="151" ht="14.4" hidden="1" x14ac:dyDescent="0.55000000000000004"/>
    <row r="152" ht="14.4" hidden="1" x14ac:dyDescent="0.55000000000000004"/>
    <row r="153" ht="14.4" hidden="1" x14ac:dyDescent="0.55000000000000004"/>
    <row r="154" ht="14.4" hidden="1" x14ac:dyDescent="0.55000000000000004"/>
    <row r="155" ht="14.4" hidden="1" x14ac:dyDescent="0.55000000000000004"/>
    <row r="156" ht="14.4" hidden="1" x14ac:dyDescent="0.55000000000000004"/>
    <row r="157" ht="14.4" hidden="1" x14ac:dyDescent="0.55000000000000004"/>
    <row r="158" ht="14.4" hidden="1" x14ac:dyDescent="0.55000000000000004"/>
    <row r="159" ht="14.4" hidden="1" x14ac:dyDescent="0.55000000000000004"/>
    <row r="160" ht="14.4" hidden="1" x14ac:dyDescent="0.55000000000000004"/>
    <row r="161" ht="14.4" hidden="1" x14ac:dyDescent="0.55000000000000004"/>
    <row r="162" ht="14.4" hidden="1" x14ac:dyDescent="0.55000000000000004"/>
  </sheetData>
  <sheetProtection sheet="1" formatCells="0" formatColumns="0" formatRows="0"/>
  <mergeCells count="30">
    <mergeCell ref="A7:J7"/>
    <mergeCell ref="A8:J8"/>
    <mergeCell ref="A16:J16"/>
    <mergeCell ref="A17:J17"/>
    <mergeCell ref="K17:K19"/>
    <mergeCell ref="A18:J18"/>
    <mergeCell ref="A19:J19"/>
    <mergeCell ref="V8:X19"/>
    <mergeCell ref="K8:K15"/>
    <mergeCell ref="A9:J9"/>
    <mergeCell ref="A10:J10"/>
    <mergeCell ref="A11:J11"/>
    <mergeCell ref="A12:J12"/>
    <mergeCell ref="A13:J13"/>
    <mergeCell ref="A14:J14"/>
    <mergeCell ref="A15:J15"/>
    <mergeCell ref="M2:S19"/>
    <mergeCell ref="K3:K6"/>
    <mergeCell ref="A2:J2"/>
    <mergeCell ref="A3:J3"/>
    <mergeCell ref="A4:J4"/>
    <mergeCell ref="A5:J5"/>
    <mergeCell ref="A6:J6"/>
    <mergeCell ref="A20:A39"/>
    <mergeCell ref="K21:K24"/>
    <mergeCell ref="K27:K32"/>
    <mergeCell ref="V30:V31"/>
    <mergeCell ref="B33:J33"/>
    <mergeCell ref="K34:K39"/>
    <mergeCell ref="V37:V38"/>
  </mergeCells>
  <conditionalFormatting sqref="C22">
    <cfRule type="expression" dxfId="145" priority="14">
      <formula>C22&lt;&gt;VALUE($F$1)</formula>
    </cfRule>
  </conditionalFormatting>
  <conditionalFormatting sqref="C23">
    <cfRule type="expression" dxfId="144" priority="13">
      <formula>C23&lt;&gt;VALUE($H$1)</formula>
    </cfRule>
  </conditionalFormatting>
  <conditionalFormatting sqref="C24">
    <cfRule type="expression" dxfId="143" priority="12">
      <formula>C24&lt;&gt;VALUE($J$1)</formula>
    </cfRule>
  </conditionalFormatting>
  <conditionalFormatting sqref="C32:E32 C39:E39">
    <cfRule type="expression" dxfId="142" priority="6">
      <formula>C32="No"</formula>
    </cfRule>
    <cfRule type="expression" dxfId="141" priority="11">
      <formula>C32="Yes"</formula>
    </cfRule>
  </conditionalFormatting>
  <conditionalFormatting sqref="D29:J29">
    <cfRule type="expression" dxfId="140" priority="123">
      <formula>AND($C29&gt;0,INDEX($Z30:$AF30,1,MATCH(D28,$Z28:$AF28,0))&lt;5)</formula>
    </cfRule>
  </conditionalFormatting>
  <conditionalFormatting sqref="D30:J30">
    <cfRule type="expression" dxfId="139" priority="124">
      <formula>AND($C30&gt;0,INDEX($Z31:$AF31,1,MATCH(D28,$Z28:$AF28,0))&lt;5)</formula>
    </cfRule>
  </conditionalFormatting>
  <conditionalFormatting sqref="D36:J36">
    <cfRule type="expression" dxfId="138" priority="125">
      <formula>AND($C36&gt;0,INDEX($Z37:$AF37,1,MATCH(D28,$Z28:$AF28,0))&lt;5)</formula>
    </cfRule>
  </conditionalFormatting>
  <conditionalFormatting sqref="D37:J37">
    <cfRule type="expression" dxfId="137" priority="126">
      <formula>AND($C37&gt;0,INDEX($Z38:$AF38,1,MATCH(D28,$Z28:$AF28,0))&lt;5)</formula>
    </cfRule>
  </conditionalFormatting>
  <conditionalFormatting sqref="K21:K24">
    <cfRule type="expression" dxfId="136" priority="5">
      <formula>LEFT(K21,5)="Total"</formula>
    </cfRule>
  </conditionalFormatting>
  <conditionalFormatting sqref="Z30:AF30">
    <cfRule type="expression" dxfId="135" priority="10">
      <formula>AND(Z30&lt;5,Z28&lt;&gt;"")</formula>
    </cfRule>
  </conditionalFormatting>
  <conditionalFormatting sqref="Z31:AF31">
    <cfRule type="expression" dxfId="134" priority="9">
      <formula>AND(Z31&lt;5,Z28&lt;&gt;"")</formula>
    </cfRule>
  </conditionalFormatting>
  <conditionalFormatting sqref="Z37:AF37">
    <cfRule type="expression" dxfId="133" priority="8">
      <formula>AND(Z37&lt;5,Z28&lt;&gt;"")</formula>
    </cfRule>
  </conditionalFormatting>
  <conditionalFormatting sqref="Z38:AF38">
    <cfRule type="expression" dxfId="132" priority="7">
      <formula>AND(Z38&lt;5,Z28&lt;&gt;"")</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C48B2-3C1D-4D8C-881E-F0106BE3AF01}">
  <sheetPr>
    <tabColor rgb="FFFFFFCC"/>
  </sheetPr>
  <dimension ref="A1:AG42"/>
  <sheetViews>
    <sheetView showGridLines="0" zoomScaleNormal="100" workbookViewId="0">
      <pane ySplit="1" topLeftCell="A2" activePane="bottomLeft" state="frozen"/>
      <selection activeCell="B37" sqref="B37"/>
      <selection pane="bottomLeft" activeCell="J38" sqref="J38"/>
    </sheetView>
  </sheetViews>
  <sheetFormatPr defaultColWidth="0" defaultRowHeight="14.4" zeroHeight="1" x14ac:dyDescent="0.55000000000000004"/>
  <cols>
    <col min="1" max="1" width="4.41796875" style="138" customWidth="1"/>
    <col min="2" max="2" width="35.41796875" style="138" customWidth="1"/>
    <col min="3" max="3" width="12.68359375" style="138" customWidth="1"/>
    <col min="4" max="5" width="17.578125" style="138" customWidth="1"/>
    <col min="6" max="6" width="16.68359375" style="138" customWidth="1"/>
    <col min="7" max="7" width="17.578125" style="138" customWidth="1"/>
    <col min="8" max="10" width="16.68359375" style="138" customWidth="1"/>
    <col min="11" max="11" width="49.578125" style="138" customWidth="1"/>
    <col min="12" max="12" width="0.83984375" style="136" hidden="1" customWidth="1"/>
    <col min="13" max="13" width="16.41796875" style="234" hidden="1" customWidth="1"/>
    <col min="14" max="20" width="12.68359375" style="25" hidden="1" customWidth="1"/>
    <col min="21" max="21" width="2.26171875" style="25" hidden="1" customWidth="1"/>
    <col min="22" max="22" width="6.15625" style="25" hidden="1" customWidth="1"/>
    <col min="23" max="23" width="2.26171875" style="25" hidden="1" customWidth="1"/>
    <col min="24" max="24" width="19.68359375" style="139" hidden="1" customWidth="1"/>
    <col min="25" max="25" width="15.578125" style="234" hidden="1" customWidth="1"/>
    <col min="26" max="26" width="14.26171875" style="233" hidden="1" customWidth="1"/>
    <col min="27" max="27" width="13.68359375" style="233" hidden="1" customWidth="1"/>
    <col min="28" max="29" width="13.41796875" style="233" hidden="1" customWidth="1"/>
    <col min="30" max="32" width="14.15625" style="233" hidden="1" customWidth="1"/>
    <col min="33" max="33" width="14.15625" style="138" hidden="1" customWidth="1"/>
    <col min="34" max="16384" width="9.15625" style="138" hidden="1"/>
  </cols>
  <sheetData>
    <row r="1" spans="1:32" ht="43.5" thickBot="1" x14ac:dyDescent="0.6">
      <c r="A1" s="313" t="s">
        <v>137</v>
      </c>
      <c r="B1" s="312"/>
      <c r="C1" s="227"/>
      <c r="D1" s="227"/>
      <c r="E1" s="300" t="s">
        <v>123</v>
      </c>
      <c r="F1" s="301">
        <f>IF(C22=0,0,TEXT(C22,"###,###,###"))</f>
        <v>0</v>
      </c>
      <c r="G1" s="300" t="s">
        <v>95</v>
      </c>
      <c r="H1" s="301">
        <f>IF(C23=0,0,TEXT(C23,"###,###,###"))</f>
        <v>0</v>
      </c>
      <c r="I1" s="300" t="s">
        <v>96</v>
      </c>
      <c r="J1" s="301">
        <f>IF(C24=0,0,TEXT(C24,"###,###,###"))</f>
        <v>0</v>
      </c>
      <c r="K1" s="250" t="s">
        <v>85</v>
      </c>
      <c r="L1" s="200" t="s">
        <v>97</v>
      </c>
      <c r="M1" s="228" t="s">
        <v>31</v>
      </c>
      <c r="R1" s="229"/>
      <c r="S1" s="230" t="s">
        <v>53</v>
      </c>
      <c r="T1" s="50">
        <v>0.95</v>
      </c>
      <c r="U1" s="229"/>
      <c r="V1" s="47"/>
      <c r="W1" s="47"/>
      <c r="X1" s="231" t="s">
        <v>54</v>
      </c>
      <c r="Y1" s="394">
        <f>(1-T1)/(MAX(N40:T40)+1)</f>
        <v>5.0000000000000044E-2</v>
      </c>
    </row>
    <row r="2" spans="1:32" ht="14.5" customHeight="1" thickBot="1" x14ac:dyDescent="0.6">
      <c r="A2" s="492" t="s">
        <v>87</v>
      </c>
      <c r="B2" s="492"/>
      <c r="C2" s="492"/>
      <c r="D2" s="492"/>
      <c r="E2" s="492"/>
      <c r="F2" s="492"/>
      <c r="G2" s="492"/>
      <c r="H2" s="492"/>
      <c r="I2" s="492"/>
      <c r="J2" s="492"/>
      <c r="M2" s="473"/>
      <c r="N2" s="473"/>
      <c r="O2" s="473"/>
      <c r="P2" s="473"/>
      <c r="Q2" s="473"/>
      <c r="R2" s="473"/>
      <c r="S2" s="473"/>
      <c r="Y2" s="235"/>
      <c r="Z2" s="201"/>
      <c r="AA2" s="201"/>
      <c r="AB2" s="201"/>
      <c r="AC2" s="201"/>
      <c r="AD2" s="201"/>
      <c r="AE2" s="201"/>
      <c r="AF2" s="201"/>
    </row>
    <row r="3" spans="1:32" ht="14.5" customHeight="1" x14ac:dyDescent="0.55000000000000004">
      <c r="A3" s="484" t="s">
        <v>150</v>
      </c>
      <c r="B3" s="484"/>
      <c r="C3" s="484"/>
      <c r="D3" s="484"/>
      <c r="E3" s="484"/>
      <c r="F3" s="484"/>
      <c r="G3" s="484"/>
      <c r="H3" s="484"/>
      <c r="I3" s="484"/>
      <c r="J3" s="485"/>
      <c r="K3" s="463" t="s">
        <v>141</v>
      </c>
      <c r="M3" s="473"/>
      <c r="N3" s="473"/>
      <c r="O3" s="473"/>
      <c r="P3" s="473"/>
      <c r="Q3" s="473"/>
      <c r="R3" s="473"/>
      <c r="S3" s="473"/>
      <c r="Y3" s="235"/>
      <c r="Z3" s="201"/>
      <c r="AA3" s="201"/>
      <c r="AB3" s="201"/>
      <c r="AC3" s="201"/>
      <c r="AD3" s="201"/>
      <c r="AE3" s="201"/>
      <c r="AF3" s="201"/>
    </row>
    <row r="4" spans="1:32" x14ac:dyDescent="0.55000000000000004">
      <c r="A4" s="484" t="s">
        <v>151</v>
      </c>
      <c r="B4" s="484"/>
      <c r="C4" s="484"/>
      <c r="D4" s="484"/>
      <c r="E4" s="484"/>
      <c r="F4" s="484"/>
      <c r="G4" s="484"/>
      <c r="H4" s="484"/>
      <c r="I4" s="484"/>
      <c r="J4" s="485"/>
      <c r="K4" s="464"/>
      <c r="M4" s="473"/>
      <c r="N4" s="473"/>
      <c r="O4" s="473"/>
      <c r="P4" s="473"/>
      <c r="Q4" s="473"/>
      <c r="R4" s="473"/>
      <c r="S4" s="473"/>
      <c r="Y4" s="235"/>
      <c r="Z4" s="201"/>
      <c r="AA4" s="201"/>
      <c r="AB4" s="201"/>
      <c r="AC4" s="201"/>
      <c r="AD4" s="201"/>
      <c r="AE4" s="201"/>
      <c r="AF4" s="201"/>
    </row>
    <row r="5" spans="1:32" x14ac:dyDescent="0.55000000000000004">
      <c r="A5" s="484" t="s">
        <v>152</v>
      </c>
      <c r="B5" s="484"/>
      <c r="C5" s="484"/>
      <c r="D5" s="484"/>
      <c r="E5" s="484"/>
      <c r="F5" s="484"/>
      <c r="G5" s="484"/>
      <c r="H5" s="484"/>
      <c r="I5" s="484"/>
      <c r="J5" s="485"/>
      <c r="K5" s="464"/>
      <c r="M5" s="473"/>
      <c r="N5" s="473"/>
      <c r="O5" s="473"/>
      <c r="P5" s="473"/>
      <c r="Q5" s="473"/>
      <c r="R5" s="473"/>
      <c r="S5" s="473"/>
      <c r="Y5" s="235"/>
      <c r="Z5" s="201"/>
      <c r="AA5" s="201"/>
      <c r="AB5" s="201"/>
      <c r="AC5" s="201"/>
      <c r="AD5" s="201"/>
      <c r="AE5" s="201"/>
      <c r="AF5" s="201"/>
    </row>
    <row r="6" spans="1:32" ht="58.5" customHeight="1" thickBot="1" x14ac:dyDescent="0.6">
      <c r="A6" s="490" t="s">
        <v>153</v>
      </c>
      <c r="B6" s="490"/>
      <c r="C6" s="490"/>
      <c r="D6" s="490"/>
      <c r="E6" s="490"/>
      <c r="F6" s="490"/>
      <c r="G6" s="490"/>
      <c r="H6" s="490"/>
      <c r="I6" s="490"/>
      <c r="J6" s="491"/>
      <c r="K6" s="465"/>
      <c r="L6" s="200" t="s">
        <v>112</v>
      </c>
      <c r="M6" s="473"/>
      <c r="N6" s="473"/>
      <c r="O6" s="473"/>
      <c r="P6" s="473"/>
      <c r="Q6" s="473"/>
      <c r="R6" s="473"/>
      <c r="S6" s="473"/>
      <c r="Y6" s="235"/>
      <c r="Z6" s="201"/>
      <c r="AA6" s="201"/>
      <c r="AB6" s="201"/>
      <c r="AC6" s="201"/>
      <c r="AD6" s="201"/>
      <c r="AE6" s="201"/>
      <c r="AF6" s="201"/>
    </row>
    <row r="7" spans="1:32" ht="14.7" thickBot="1" x14ac:dyDescent="0.6">
      <c r="A7" s="488" t="s">
        <v>88</v>
      </c>
      <c r="B7" s="488"/>
      <c r="C7" s="488"/>
      <c r="D7" s="488"/>
      <c r="E7" s="488"/>
      <c r="F7" s="488"/>
      <c r="G7" s="488"/>
      <c r="H7" s="488"/>
      <c r="I7" s="488"/>
      <c r="J7" s="488"/>
      <c r="M7" s="473"/>
      <c r="N7" s="473"/>
      <c r="O7" s="473"/>
      <c r="P7" s="473"/>
      <c r="Q7" s="473"/>
      <c r="R7" s="473"/>
      <c r="S7" s="473"/>
      <c r="Y7" s="235"/>
      <c r="Z7" s="201"/>
      <c r="AA7" s="201"/>
      <c r="AB7" s="201"/>
      <c r="AC7" s="201"/>
      <c r="AD7" s="201"/>
      <c r="AE7" s="201"/>
      <c r="AF7" s="201"/>
    </row>
    <row r="8" spans="1:32" ht="14.5" customHeight="1" x14ac:dyDescent="0.55000000000000004">
      <c r="A8" s="488" t="s">
        <v>127</v>
      </c>
      <c r="B8" s="488"/>
      <c r="C8" s="488"/>
      <c r="D8" s="488"/>
      <c r="E8" s="488"/>
      <c r="F8" s="488"/>
      <c r="G8" s="488"/>
      <c r="H8" s="488"/>
      <c r="I8" s="488"/>
      <c r="J8" s="489"/>
      <c r="K8" s="463" t="s">
        <v>90</v>
      </c>
      <c r="M8" s="473"/>
      <c r="N8" s="473"/>
      <c r="O8" s="473"/>
      <c r="P8" s="473"/>
      <c r="Q8" s="473"/>
      <c r="R8" s="473"/>
      <c r="S8" s="473"/>
      <c r="V8" s="466"/>
      <c r="W8" s="466"/>
      <c r="X8" s="466"/>
      <c r="Y8" s="235"/>
      <c r="Z8" s="201"/>
      <c r="AA8" s="201"/>
      <c r="AB8" s="201"/>
      <c r="AC8" s="201"/>
      <c r="AD8" s="201"/>
      <c r="AE8" s="201"/>
      <c r="AF8" s="201"/>
    </row>
    <row r="9" spans="1:32" x14ac:dyDescent="0.55000000000000004">
      <c r="A9" s="484" t="s">
        <v>155</v>
      </c>
      <c r="B9" s="484"/>
      <c r="C9" s="484"/>
      <c r="D9" s="484"/>
      <c r="E9" s="484"/>
      <c r="F9" s="484"/>
      <c r="G9" s="484"/>
      <c r="H9" s="484"/>
      <c r="I9" s="484"/>
      <c r="J9" s="485"/>
      <c r="K9" s="464"/>
      <c r="M9" s="473"/>
      <c r="N9" s="473"/>
      <c r="O9" s="473"/>
      <c r="P9" s="473"/>
      <c r="Q9" s="473"/>
      <c r="R9" s="473"/>
      <c r="S9" s="473"/>
      <c r="V9" s="466"/>
      <c r="W9" s="466"/>
      <c r="X9" s="466"/>
      <c r="Y9" s="235"/>
      <c r="Z9" s="201"/>
      <c r="AA9" s="201"/>
      <c r="AB9" s="201"/>
      <c r="AC9" s="201"/>
      <c r="AD9" s="201"/>
      <c r="AE9" s="201"/>
      <c r="AF9" s="201"/>
    </row>
    <row r="10" spans="1:32" x14ac:dyDescent="0.55000000000000004">
      <c r="A10" s="484" t="s">
        <v>156</v>
      </c>
      <c r="B10" s="484"/>
      <c r="C10" s="484"/>
      <c r="D10" s="484"/>
      <c r="E10" s="484"/>
      <c r="F10" s="484"/>
      <c r="G10" s="484"/>
      <c r="H10" s="484"/>
      <c r="I10" s="484"/>
      <c r="J10" s="485"/>
      <c r="K10" s="464"/>
      <c r="M10" s="473"/>
      <c r="N10" s="473"/>
      <c r="O10" s="473"/>
      <c r="P10" s="473"/>
      <c r="Q10" s="473"/>
      <c r="R10" s="473"/>
      <c r="S10" s="473"/>
      <c r="V10" s="466"/>
      <c r="W10" s="466"/>
      <c r="X10" s="466"/>
      <c r="Y10" s="235"/>
      <c r="Z10" s="201"/>
      <c r="AA10" s="201"/>
      <c r="AB10" s="201"/>
      <c r="AC10" s="201"/>
      <c r="AD10" s="201"/>
      <c r="AE10" s="201"/>
      <c r="AF10" s="201"/>
    </row>
    <row r="11" spans="1:32" x14ac:dyDescent="0.55000000000000004">
      <c r="A11" s="484" t="s">
        <v>157</v>
      </c>
      <c r="B11" s="484"/>
      <c r="C11" s="484"/>
      <c r="D11" s="484"/>
      <c r="E11" s="484"/>
      <c r="F11" s="484"/>
      <c r="G11" s="484"/>
      <c r="H11" s="484"/>
      <c r="I11" s="484"/>
      <c r="J11" s="485"/>
      <c r="K11" s="464"/>
      <c r="M11" s="473"/>
      <c r="N11" s="473"/>
      <c r="O11" s="473"/>
      <c r="P11" s="473"/>
      <c r="Q11" s="473"/>
      <c r="R11" s="473"/>
      <c r="S11" s="473"/>
      <c r="V11" s="466"/>
      <c r="W11" s="466"/>
      <c r="X11" s="466"/>
      <c r="Y11" s="235"/>
      <c r="Z11" s="201"/>
      <c r="AA11" s="201"/>
      <c r="AB11" s="201"/>
      <c r="AC11" s="201"/>
      <c r="AD11" s="201"/>
      <c r="AE11" s="201"/>
      <c r="AF11" s="201"/>
    </row>
    <row r="12" spans="1:32" ht="28.8" x14ac:dyDescent="0.55000000000000004">
      <c r="A12" s="486" t="s">
        <v>154</v>
      </c>
      <c r="B12" s="486"/>
      <c r="C12" s="486"/>
      <c r="D12" s="486"/>
      <c r="E12" s="486"/>
      <c r="F12" s="486"/>
      <c r="G12" s="486"/>
      <c r="H12" s="486"/>
      <c r="I12" s="486"/>
      <c r="J12" s="487"/>
      <c r="K12" s="464"/>
      <c r="L12" s="200" t="s">
        <v>81</v>
      </c>
      <c r="M12" s="473"/>
      <c r="N12" s="473"/>
      <c r="O12" s="473"/>
      <c r="P12" s="473"/>
      <c r="Q12" s="473"/>
      <c r="R12" s="473"/>
      <c r="S12" s="473"/>
      <c r="V12" s="466"/>
      <c r="W12" s="466"/>
      <c r="X12" s="466"/>
      <c r="Y12" s="235"/>
      <c r="Z12" s="201"/>
      <c r="AA12" s="201"/>
      <c r="AB12" s="201"/>
      <c r="AC12" s="201"/>
      <c r="AD12" s="201"/>
      <c r="AE12" s="201"/>
      <c r="AF12" s="201"/>
    </row>
    <row r="13" spans="1:32" x14ac:dyDescent="0.55000000000000004">
      <c r="A13" s="488" t="s">
        <v>89</v>
      </c>
      <c r="B13" s="488"/>
      <c r="C13" s="488"/>
      <c r="D13" s="488"/>
      <c r="E13" s="488"/>
      <c r="F13" s="488"/>
      <c r="G13" s="488"/>
      <c r="H13" s="488"/>
      <c r="I13" s="488"/>
      <c r="J13" s="489"/>
      <c r="K13" s="464"/>
      <c r="M13" s="473"/>
      <c r="N13" s="473"/>
      <c r="O13" s="473"/>
      <c r="P13" s="473"/>
      <c r="Q13" s="473"/>
      <c r="R13" s="473"/>
      <c r="S13" s="473"/>
      <c r="V13" s="466"/>
      <c r="W13" s="466"/>
      <c r="X13" s="466"/>
      <c r="Y13" s="235"/>
      <c r="Z13" s="201"/>
      <c r="AA13" s="201"/>
      <c r="AB13" s="201"/>
      <c r="AC13" s="201"/>
      <c r="AD13" s="201"/>
      <c r="AE13" s="201"/>
      <c r="AF13" s="201"/>
    </row>
    <row r="14" spans="1:32" x14ac:dyDescent="0.55000000000000004">
      <c r="A14" s="484" t="s">
        <v>159</v>
      </c>
      <c r="B14" s="484"/>
      <c r="C14" s="484"/>
      <c r="D14" s="484"/>
      <c r="E14" s="484"/>
      <c r="F14" s="484"/>
      <c r="G14" s="484"/>
      <c r="H14" s="484"/>
      <c r="I14" s="484"/>
      <c r="J14" s="485"/>
      <c r="K14" s="464"/>
      <c r="M14" s="473"/>
      <c r="N14" s="473"/>
      <c r="O14" s="473"/>
      <c r="P14" s="473"/>
      <c r="Q14" s="473"/>
      <c r="R14" s="473"/>
      <c r="S14" s="473"/>
      <c r="V14" s="466"/>
      <c r="W14" s="466"/>
      <c r="X14" s="466"/>
      <c r="Y14" s="235"/>
      <c r="Z14" s="201"/>
      <c r="AA14" s="201"/>
      <c r="AB14" s="201"/>
      <c r="AC14" s="201"/>
      <c r="AD14" s="201"/>
      <c r="AE14" s="201"/>
      <c r="AF14" s="201"/>
    </row>
    <row r="15" spans="1:32" ht="14.7" thickBot="1" x14ac:dyDescent="0.6">
      <c r="A15" s="484" t="s">
        <v>160</v>
      </c>
      <c r="B15" s="484"/>
      <c r="C15" s="484"/>
      <c r="D15" s="484"/>
      <c r="E15" s="484"/>
      <c r="F15" s="484"/>
      <c r="G15" s="484"/>
      <c r="H15" s="484"/>
      <c r="I15" s="484"/>
      <c r="J15" s="485"/>
      <c r="K15" s="465"/>
      <c r="M15" s="473"/>
      <c r="N15" s="473"/>
      <c r="O15" s="473"/>
      <c r="P15" s="473"/>
      <c r="Q15" s="473"/>
      <c r="R15" s="473"/>
      <c r="S15" s="473"/>
      <c r="V15" s="466"/>
      <c r="W15" s="466"/>
      <c r="X15" s="466"/>
      <c r="Y15" s="235"/>
      <c r="Z15" s="201"/>
      <c r="AA15" s="201"/>
      <c r="AB15" s="201"/>
      <c r="AC15" s="201"/>
      <c r="AD15" s="201"/>
      <c r="AE15" s="201"/>
      <c r="AF15" s="201"/>
    </row>
    <row r="16" spans="1:32" ht="14.7" thickBot="1" x14ac:dyDescent="0.6">
      <c r="A16" s="484" t="s">
        <v>161</v>
      </c>
      <c r="B16" s="484"/>
      <c r="C16" s="484"/>
      <c r="D16" s="484"/>
      <c r="E16" s="484"/>
      <c r="F16" s="484"/>
      <c r="G16" s="484"/>
      <c r="H16" s="484"/>
      <c r="I16" s="484"/>
      <c r="J16" s="484"/>
      <c r="K16" s="424"/>
      <c r="M16" s="473"/>
      <c r="N16" s="473"/>
      <c r="O16" s="473"/>
      <c r="P16" s="473"/>
      <c r="Q16" s="473"/>
      <c r="R16" s="473"/>
      <c r="S16" s="473"/>
      <c r="V16" s="466"/>
      <c r="W16" s="466"/>
      <c r="X16" s="466"/>
      <c r="Y16" s="235"/>
      <c r="Z16" s="201"/>
      <c r="AA16" s="201"/>
      <c r="AB16" s="201"/>
      <c r="AC16" s="201"/>
      <c r="AD16" s="201"/>
      <c r="AE16" s="201"/>
      <c r="AF16" s="201"/>
    </row>
    <row r="17" spans="1:32" ht="28.8" x14ac:dyDescent="0.55000000000000004">
      <c r="A17" s="486" t="s">
        <v>158</v>
      </c>
      <c r="B17" s="486"/>
      <c r="C17" s="486"/>
      <c r="D17" s="486"/>
      <c r="E17" s="486"/>
      <c r="F17" s="486"/>
      <c r="G17" s="486"/>
      <c r="H17" s="486"/>
      <c r="I17" s="486"/>
      <c r="J17" s="486"/>
      <c r="K17" s="463" t="s">
        <v>93</v>
      </c>
      <c r="L17" s="200" t="s">
        <v>81</v>
      </c>
      <c r="M17" s="473"/>
      <c r="N17" s="473"/>
      <c r="O17" s="473"/>
      <c r="P17" s="473"/>
      <c r="Q17" s="473"/>
      <c r="R17" s="473"/>
      <c r="S17" s="473"/>
      <c r="V17" s="466"/>
      <c r="W17" s="466"/>
      <c r="X17" s="466"/>
      <c r="Y17" s="235"/>
      <c r="Z17" s="201"/>
      <c r="AA17" s="201"/>
      <c r="AB17" s="201"/>
      <c r="AC17" s="201"/>
      <c r="AD17" s="201"/>
      <c r="AE17" s="201"/>
      <c r="AF17" s="201"/>
    </row>
    <row r="18" spans="1:32" ht="14.5" customHeight="1" x14ac:dyDescent="0.55000000000000004">
      <c r="A18" s="467" t="s">
        <v>185</v>
      </c>
      <c r="B18" s="467"/>
      <c r="C18" s="467"/>
      <c r="D18" s="467"/>
      <c r="E18" s="467"/>
      <c r="F18" s="467"/>
      <c r="G18" s="467"/>
      <c r="H18" s="467"/>
      <c r="I18" s="467"/>
      <c r="J18" s="493"/>
      <c r="K18" s="464"/>
      <c r="M18" s="473"/>
      <c r="N18" s="473"/>
      <c r="O18" s="473"/>
      <c r="P18" s="473"/>
      <c r="Q18" s="473"/>
      <c r="R18" s="473"/>
      <c r="S18" s="473"/>
      <c r="V18" s="466"/>
      <c r="W18" s="466"/>
      <c r="X18" s="466"/>
      <c r="Y18" s="235"/>
      <c r="Z18" s="201"/>
      <c r="AA18" s="201"/>
      <c r="AB18" s="201"/>
      <c r="AC18" s="201"/>
      <c r="AD18" s="201"/>
      <c r="AE18" s="201"/>
      <c r="AF18" s="201"/>
    </row>
    <row r="19" spans="1:32" ht="29.1" thickBot="1" x14ac:dyDescent="0.6">
      <c r="A19" s="494" t="s">
        <v>186</v>
      </c>
      <c r="B19" s="494"/>
      <c r="C19" s="494"/>
      <c r="D19" s="494"/>
      <c r="E19" s="494"/>
      <c r="F19" s="494"/>
      <c r="G19" s="494"/>
      <c r="H19" s="494"/>
      <c r="I19" s="494"/>
      <c r="J19" s="495"/>
      <c r="K19" s="465"/>
      <c r="L19" s="200" t="s">
        <v>81</v>
      </c>
      <c r="M19" s="473"/>
      <c r="N19" s="473"/>
      <c r="O19" s="473"/>
      <c r="P19" s="473"/>
      <c r="Q19" s="473"/>
      <c r="R19" s="473"/>
      <c r="S19" s="473"/>
      <c r="V19" s="466"/>
      <c r="W19" s="466"/>
      <c r="X19" s="466"/>
      <c r="Z19" s="201"/>
      <c r="AA19" s="201"/>
      <c r="AB19" s="201"/>
      <c r="AC19" s="201"/>
      <c r="AD19" s="201"/>
      <c r="AE19" s="201"/>
      <c r="AF19" s="201"/>
    </row>
    <row r="20" spans="1:32" ht="16" customHeight="1" thickBot="1" x14ac:dyDescent="0.6">
      <c r="A20" s="440" t="s">
        <v>45</v>
      </c>
      <c r="B20" s="288" t="s">
        <v>83</v>
      </c>
      <c r="C20" s="240"/>
      <c r="D20" s="240"/>
      <c r="E20" s="240"/>
      <c r="F20" s="240"/>
      <c r="G20" s="240"/>
      <c r="H20" s="240"/>
      <c r="I20" s="240"/>
      <c r="J20" s="241"/>
      <c r="K20" s="241"/>
    </row>
    <row r="21" spans="1:32" ht="41.1" customHeight="1" thickBot="1" x14ac:dyDescent="0.6">
      <c r="A21" s="441"/>
      <c r="B21" s="314" t="s">
        <v>45</v>
      </c>
      <c r="C21" s="222" t="s">
        <v>6</v>
      </c>
      <c r="D21" s="223" t="s">
        <v>1</v>
      </c>
      <c r="E21" s="224" t="s">
        <v>2</v>
      </c>
      <c r="F21" s="224" t="s">
        <v>3</v>
      </c>
      <c r="G21" s="224" t="s">
        <v>4</v>
      </c>
      <c r="H21" s="225" t="s">
        <v>5</v>
      </c>
      <c r="I21" s="225" t="s">
        <v>8</v>
      </c>
      <c r="J21" s="226" t="s">
        <v>10</v>
      </c>
      <c r="K21" s="463" t="str">
        <f>IF(OR(MAX(N40:T40)&lt;=0,MAX(N40:T40)=COUNTA(D28:J28)),"","! Note: Results include data from only "&amp;IF(MAX(N40:T40)=1,"this 1 category: ", "these "&amp;MAX(N40:T40)&amp;" categories: "))&amp;IF(OR(MAX(N40:T40)&lt;=0,MAX(N40:T40)=COUNTA(D28:J28)),"",SUBSTITUTE(N28&amp;"; "&amp;IF(O28="","",O28&amp;"; "&amp;IF(P28="","",P28&amp;"; "&amp;IF(Q28="","",Q28&amp;"; "&amp;IF(R28="","",R28&amp;"; "&amp;IF(S28="","",S28&amp;"; "&amp;IF(T28="","",T28&amp;"; ")))))),"; ","",MAX(N40:T40))&amp;".")</f>
        <v/>
      </c>
    </row>
    <row r="22" spans="1:32" s="245" customFormat="1" ht="15.6" x14ac:dyDescent="0.55000000000000004">
      <c r="A22" s="441"/>
      <c r="B22" s="289" t="s">
        <v>130</v>
      </c>
      <c r="C22" s="243">
        <f>SUM(D22:J22)</f>
        <v>0</v>
      </c>
      <c r="D22" s="395"/>
      <c r="E22" s="396"/>
      <c r="F22" s="396"/>
      <c r="G22" s="396"/>
      <c r="H22" s="396"/>
      <c r="I22" s="396"/>
      <c r="J22" s="397"/>
      <c r="K22" s="464"/>
      <c r="L22" s="244"/>
      <c r="N22" s="213"/>
      <c r="O22" s="213"/>
      <c r="P22" s="213"/>
      <c r="Q22" s="213"/>
      <c r="R22" s="213"/>
      <c r="S22" s="213"/>
      <c r="T22" s="213"/>
      <c r="U22" s="213"/>
      <c r="V22" s="213"/>
      <c r="W22" s="213"/>
      <c r="X22" s="246"/>
      <c r="Z22" s="247"/>
      <c r="AA22" s="247"/>
      <c r="AB22" s="247"/>
      <c r="AC22" s="247"/>
      <c r="AD22" s="247"/>
      <c r="AE22" s="247"/>
      <c r="AF22" s="247"/>
    </row>
    <row r="23" spans="1:32" s="245" customFormat="1" ht="15.6" x14ac:dyDescent="0.55000000000000004">
      <c r="A23" s="441"/>
      <c r="B23" s="290" t="s">
        <v>78</v>
      </c>
      <c r="C23" s="248">
        <f t="shared" ref="C23:C24" si="0">SUM(D23:J23)</f>
        <v>0</v>
      </c>
      <c r="D23" s="398"/>
      <c r="E23" s="399"/>
      <c r="F23" s="399"/>
      <c r="G23" s="399"/>
      <c r="H23" s="399"/>
      <c r="I23" s="399"/>
      <c r="J23" s="400"/>
      <c r="K23" s="464"/>
      <c r="L23" s="244"/>
      <c r="N23" s="213"/>
      <c r="O23" s="213"/>
      <c r="P23" s="213"/>
      <c r="Q23" s="213"/>
      <c r="R23" s="213"/>
      <c r="S23" s="213"/>
      <c r="T23" s="213"/>
      <c r="U23" s="213"/>
      <c r="V23" s="213"/>
      <c r="W23" s="213"/>
      <c r="X23" s="246"/>
      <c r="Z23" s="247"/>
      <c r="AA23" s="247"/>
      <c r="AB23" s="247"/>
      <c r="AC23" s="247"/>
      <c r="AD23" s="247"/>
      <c r="AE23" s="247"/>
      <c r="AF23" s="247"/>
    </row>
    <row r="24" spans="1:32" s="245" customFormat="1" ht="15.9" thickBot="1" x14ac:dyDescent="0.6">
      <c r="A24" s="441"/>
      <c r="B24" s="291" t="s">
        <v>7</v>
      </c>
      <c r="C24" s="249">
        <f t="shared" si="0"/>
        <v>0</v>
      </c>
      <c r="D24" s="401"/>
      <c r="E24" s="402"/>
      <c r="F24" s="402"/>
      <c r="G24" s="402"/>
      <c r="H24" s="402"/>
      <c r="I24" s="402"/>
      <c r="J24" s="403"/>
      <c r="K24" s="465"/>
      <c r="L24" s="244"/>
      <c r="N24" s="213"/>
      <c r="O24" s="213"/>
      <c r="P24" s="213"/>
      <c r="Q24" s="213"/>
      <c r="R24" s="213"/>
      <c r="S24" s="213"/>
      <c r="T24" s="213"/>
      <c r="U24" s="213"/>
      <c r="V24" s="213"/>
      <c r="W24" s="213"/>
      <c r="X24" s="246"/>
      <c r="Z24" s="247"/>
      <c r="AA24" s="247"/>
      <c r="AB24" s="247"/>
      <c r="AC24" s="247"/>
      <c r="AD24" s="247"/>
      <c r="AE24" s="247"/>
      <c r="AF24" s="247"/>
    </row>
    <row r="25" spans="1:32" ht="14.7" thickBot="1" x14ac:dyDescent="0.6">
      <c r="A25" s="441"/>
    </row>
    <row r="26" spans="1:32" ht="15.9" thickBot="1" x14ac:dyDescent="0.6">
      <c r="A26" s="441"/>
      <c r="B26" s="288" t="s">
        <v>84</v>
      </c>
      <c r="C26" s="240"/>
      <c r="D26" s="240"/>
      <c r="E26" s="240"/>
      <c r="F26" s="240"/>
      <c r="G26" s="240"/>
      <c r="H26" s="240"/>
      <c r="I26" s="240"/>
      <c r="J26" s="241"/>
      <c r="K26" s="241"/>
    </row>
    <row r="27" spans="1:32" ht="15.9" thickBot="1" x14ac:dyDescent="0.6">
      <c r="A27" s="441"/>
      <c r="B27" s="292" t="s">
        <v>127</v>
      </c>
      <c r="C27" s="252"/>
      <c r="D27" s="252"/>
      <c r="E27" s="252"/>
      <c r="F27" s="252"/>
      <c r="G27" s="252"/>
      <c r="H27" s="252"/>
      <c r="I27" s="252"/>
      <c r="J27" s="253"/>
      <c r="K27" s="463" t="str">
        <f>IF(C32="Yes","*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IF(V28=0,"",CHAR(10)&amp;CHAR(10)&amp;"* There "&amp;IF(V28=1,"is ","are ")&amp;V28&amp;" cell"&amp;IF(V28=1,"","s")&amp;" contributing to expected value which "&amp;IF(V28=1,"is","are")&amp;" too small to include calculations. In this table, cell"&amp;IF(V28=1,": ","s: ")&amp;SUBSTITUTE(V30,"; ","",V28)&amp;".")</f>
        <v/>
      </c>
    </row>
    <row r="28" spans="1:32" s="137" customFormat="1" ht="30.6" customHeight="1" x14ac:dyDescent="0.55000000000000004">
      <c r="A28" s="441"/>
      <c r="B28" s="315" t="s">
        <v>45</v>
      </c>
      <c r="C28" s="267" t="s">
        <v>6</v>
      </c>
      <c r="D28" s="268" t="s">
        <v>1</v>
      </c>
      <c r="E28" s="269" t="s">
        <v>2</v>
      </c>
      <c r="F28" s="269" t="s">
        <v>3</v>
      </c>
      <c r="G28" s="269" t="s">
        <v>4</v>
      </c>
      <c r="H28" s="270" t="s">
        <v>5</v>
      </c>
      <c r="I28" s="270" t="s">
        <v>8</v>
      </c>
      <c r="J28" s="271" t="s">
        <v>10</v>
      </c>
      <c r="K28" s="464"/>
      <c r="L28" s="136"/>
      <c r="M28" s="66" t="s">
        <v>6</v>
      </c>
      <c r="N28" s="13" t="str">
        <f t="shared" ref="N28:T28" si="1">IF(N40="","",INDEX($D28:$J28,1,MATCH(N40,$D40:$J40,0)))</f>
        <v/>
      </c>
      <c r="O28" s="14" t="str">
        <f t="shared" si="1"/>
        <v/>
      </c>
      <c r="P28" s="14" t="str">
        <f t="shared" si="1"/>
        <v/>
      </c>
      <c r="Q28" s="14" t="str">
        <f t="shared" si="1"/>
        <v/>
      </c>
      <c r="R28" s="14" t="str">
        <f t="shared" si="1"/>
        <v/>
      </c>
      <c r="S28" s="14" t="str">
        <f t="shared" si="1"/>
        <v/>
      </c>
      <c r="T28" s="15" t="str">
        <f t="shared" si="1"/>
        <v/>
      </c>
      <c r="U28" s="12"/>
      <c r="V28" s="27">
        <f>(COUNTIFS(Z30:AF30,"&lt;"&amp;5)-COUNTIFS(Z30:AF30,"&lt;"&amp;5,Z28:AF28,""))+(COUNTIFS(Z31:AF31,"&lt;"&amp;5)-COUNTIFS(Z31:AF31,"&lt;"&amp;5,Z28:AF28,""))</f>
        <v>0</v>
      </c>
      <c r="W28" s="12"/>
      <c r="X28" s="19" t="str">
        <f>B40</f>
        <v>RACE / ETHNICITY</v>
      </c>
      <c r="Y28" s="67" t="s">
        <v>6</v>
      </c>
      <c r="Z28" s="22" t="str">
        <f>N28</f>
        <v/>
      </c>
      <c r="AA28" s="23" t="str">
        <f t="shared" ref="AA28:AF28" si="2">O28</f>
        <v/>
      </c>
      <c r="AB28" s="23" t="str">
        <f t="shared" si="2"/>
        <v/>
      </c>
      <c r="AC28" s="23" t="str">
        <f t="shared" si="2"/>
        <v/>
      </c>
      <c r="AD28" s="23" t="str">
        <f t="shared" si="2"/>
        <v/>
      </c>
      <c r="AE28" s="23" t="str">
        <f t="shared" si="2"/>
        <v/>
      </c>
      <c r="AF28" s="20" t="str">
        <f t="shared" si="2"/>
        <v/>
      </c>
    </row>
    <row r="29" spans="1:32" ht="30.6" customHeight="1" x14ac:dyDescent="0.55000000000000004">
      <c r="A29" s="441"/>
      <c r="B29" s="293" t="s">
        <v>130</v>
      </c>
      <c r="C29" s="68">
        <f>SUM(D29:J29)</f>
        <v>0</v>
      </c>
      <c r="D29" s="202" t="str">
        <f t="shared" ref="D29:J29" si="3">IF(OR(D22="",D22&lt;0),"",D22)</f>
        <v/>
      </c>
      <c r="E29" s="203" t="str">
        <f t="shared" si="3"/>
        <v/>
      </c>
      <c r="F29" s="203" t="str">
        <f t="shared" si="3"/>
        <v/>
      </c>
      <c r="G29" s="203" t="str">
        <f t="shared" si="3"/>
        <v/>
      </c>
      <c r="H29" s="203" t="str">
        <f t="shared" si="3"/>
        <v/>
      </c>
      <c r="I29" s="203" t="str">
        <f t="shared" si="3"/>
        <v/>
      </c>
      <c r="J29" s="272" t="str">
        <f t="shared" si="3"/>
        <v/>
      </c>
      <c r="K29" s="464"/>
      <c r="M29" s="69">
        <f>SUM(N29:T29)</f>
        <v>0</v>
      </c>
      <c r="N29" s="70" t="str">
        <f t="shared" ref="N29:T29" si="4">IF(N40="","",INDEX($D29:$J29,1,MATCH(N40,$D40:$J40,0)))</f>
        <v/>
      </c>
      <c r="O29" s="71" t="str">
        <f t="shared" si="4"/>
        <v/>
      </c>
      <c r="P29" s="71" t="str">
        <f t="shared" si="4"/>
        <v/>
      </c>
      <c r="Q29" s="71" t="str">
        <f t="shared" si="4"/>
        <v/>
      </c>
      <c r="R29" s="71" t="str">
        <f t="shared" si="4"/>
        <v/>
      </c>
      <c r="S29" s="71" t="str">
        <f t="shared" si="4"/>
        <v/>
      </c>
      <c r="T29" s="72" t="str">
        <f t="shared" si="4"/>
        <v/>
      </c>
      <c r="V29" s="26"/>
      <c r="X29" s="73" t="s">
        <v>36</v>
      </c>
      <c r="Y29" s="74">
        <f t="shared" ref="Y29:AF29" si="5">SUM(M29:M30)</f>
        <v>0</v>
      </c>
      <c r="Z29" s="75">
        <f t="shared" si="5"/>
        <v>0</v>
      </c>
      <c r="AA29" s="76">
        <f t="shared" si="5"/>
        <v>0</v>
      </c>
      <c r="AB29" s="76">
        <f t="shared" si="5"/>
        <v>0</v>
      </c>
      <c r="AC29" s="76">
        <f t="shared" si="5"/>
        <v>0</v>
      </c>
      <c r="AD29" s="76">
        <f t="shared" si="5"/>
        <v>0</v>
      </c>
      <c r="AE29" s="76">
        <f t="shared" si="5"/>
        <v>0</v>
      </c>
      <c r="AF29" s="77">
        <f t="shared" si="5"/>
        <v>0</v>
      </c>
    </row>
    <row r="30" spans="1:32" ht="30.6" customHeight="1" x14ac:dyDescent="0.55000000000000004">
      <c r="A30" s="441"/>
      <c r="B30" s="294" t="s">
        <v>7</v>
      </c>
      <c r="C30" s="57">
        <f>SUM(D30:J30)</f>
        <v>0</v>
      </c>
      <c r="D30" s="205" t="str">
        <f t="shared" ref="D30:J30" si="6">IF(OR(D24="",D24&lt;0),"",D24)</f>
        <v/>
      </c>
      <c r="E30" s="206" t="str">
        <f t="shared" si="6"/>
        <v/>
      </c>
      <c r="F30" s="206" t="str">
        <f t="shared" si="6"/>
        <v/>
      </c>
      <c r="G30" s="206" t="str">
        <f t="shared" si="6"/>
        <v/>
      </c>
      <c r="H30" s="206" t="str">
        <f t="shared" si="6"/>
        <v/>
      </c>
      <c r="I30" s="206" t="str">
        <f t="shared" si="6"/>
        <v/>
      </c>
      <c r="J30" s="273" t="str">
        <f t="shared" si="6"/>
        <v/>
      </c>
      <c r="K30" s="464"/>
      <c r="M30" s="78">
        <f>SUM(N30:T30)</f>
        <v>0</v>
      </c>
      <c r="N30" s="79" t="str">
        <f t="shared" ref="N30:T30" si="7">IF(N40="","",INDEX($D30:$J30,1,MATCH(N40,$D40:$J40,0)))</f>
        <v/>
      </c>
      <c r="O30" s="80" t="str">
        <f t="shared" si="7"/>
        <v/>
      </c>
      <c r="P30" s="80" t="str">
        <f t="shared" si="7"/>
        <v/>
      </c>
      <c r="Q30" s="80" t="str">
        <f t="shared" si="7"/>
        <v/>
      </c>
      <c r="R30" s="80" t="str">
        <f t="shared" si="7"/>
        <v/>
      </c>
      <c r="S30" s="80" t="str">
        <f t="shared" si="7"/>
        <v/>
      </c>
      <c r="T30" s="81" t="str">
        <f t="shared" si="7"/>
        <v/>
      </c>
      <c r="V30" s="458" t="str">
        <f>IF(AND(Z30&lt;5,Z28&lt;&gt;""),SUBSTITUTE(ADDRESS(ROWS($1:29),MATCH(Z28,$A28:$J28,0)),"$","")&amp;"; ","")&amp;
IF(AND(AA30&lt;5,AA28&lt;&gt;""),SUBSTITUTE(ADDRESS(ROWS($1:29),MATCH(AA28,$A28:$J28,0)),"$","")&amp;"; ","")&amp;
IF(AND(AB30&lt;5,AB28&lt;&gt;""),SUBSTITUTE(ADDRESS(ROWS($1:29),MATCH(AB28,$A28:$J28,0)),"$","")&amp;"; ","")&amp;
IF(AND(AC30&lt;5,AC28&lt;&gt;""),SUBSTITUTE(ADDRESS(ROWS($1:29),MATCH(AC28,$A28:$J28,0)),"$","")&amp;"; ","")&amp;
IF(AND(AD30&lt;5,AD28&lt;&gt;""),SUBSTITUTE(ADDRESS(ROWS($1:29),MATCH(AD28,$A28:$J28,0)),"$","")&amp;"; ","")&amp;
IF(AND(AE30&lt;5,AE28&lt;&gt;""),SUBSTITUTE(ADDRESS(ROWS($1:29),MATCH(AE28,$A28:$J28,0)),"$","")&amp;"; ","")&amp;
IF(AND(AF30&lt;5,AF28&lt;&gt;""),SUBSTITUTE(ADDRESS(ROWS($1:29),MATCH(AF28,$A28:$J28,0)),"$","")&amp;"; ","")&amp;
IF(AND(Z31&lt;5,Z28&lt;&gt;""),SUBSTITUTE(ADDRESS(ROWS($1:30),MATCH(Z28,$A28:$J28,0)),"$","")&amp;"; ","")&amp;
IF(AND(AA31&lt;5,AA28&lt;&gt;""),SUBSTITUTE(ADDRESS(ROWS($1:30),MATCH(AA28,$A28:$J28,0)),"$","")&amp;"; ","")&amp;
IF(AND(AB31&lt;5,AB28&lt;&gt;""),SUBSTITUTE(ADDRESS(ROWS($1:30),MATCH(AB28,$A28:$J28,0)),"$","")&amp;"; ","")&amp;
IF(AND(AC31&lt;5,AC28&lt;&gt;""),SUBSTITUTE(ADDRESS(ROWS($1:30),MATCH(AC28,$A28:$J28,0)),"$","")&amp;"; ","")&amp;
IF(AND(AD31&lt;5,AD28&lt;&gt;""),SUBSTITUTE(ADDRESS(ROWS($1:30),MATCH(AD28,$A28:$J28,0)),"$","")&amp;"; ","")&amp;
IF(AND(AE31&lt;5,AE28&lt;&gt;""),SUBSTITUTE(ADDRESS(ROWS($1:30),MATCH(AE28,$A28:$J28,0)),"$","")&amp;"; ","")&amp;
IF(AND(AF31&lt;5,AF28&lt;&gt;""),SUBSTITUTE(ADDRESS(ROWS($1:30),MATCH(AF28,$A28:$J28,0)),"$","")&amp;"; ","")</f>
        <v/>
      </c>
      <c r="Y30" s="82" t="s">
        <v>37</v>
      </c>
      <c r="Z30" s="83" t="str">
        <f t="shared" ref="Z30:AF30" si="8">IFERROR(Z29*$M29/$Y29,"")</f>
        <v/>
      </c>
      <c r="AA30" s="84" t="str">
        <f t="shared" si="8"/>
        <v/>
      </c>
      <c r="AB30" s="84" t="str">
        <f t="shared" si="8"/>
        <v/>
      </c>
      <c r="AC30" s="84" t="str">
        <f t="shared" si="8"/>
        <v/>
      </c>
      <c r="AD30" s="84" t="str">
        <f t="shared" si="8"/>
        <v/>
      </c>
      <c r="AE30" s="84" t="str">
        <f t="shared" si="8"/>
        <v/>
      </c>
      <c r="AF30" s="85" t="str">
        <f t="shared" si="8"/>
        <v/>
      </c>
    </row>
    <row r="31" spans="1:32" ht="30.6" customHeight="1" thickBot="1" x14ac:dyDescent="0.6">
      <c r="A31" s="441"/>
      <c r="B31" s="295" t="s">
        <v>131</v>
      </c>
      <c r="C31" s="58" t="str">
        <f>IF(OR(C29="",C29&lt;=0),"-",C30/C29)</f>
        <v>-</v>
      </c>
      <c r="D31" s="108" t="str">
        <f t="shared" ref="D31:J31" si="9">IF(OR(D29="",D29&lt;=0),"-",D30/D29)</f>
        <v>-</v>
      </c>
      <c r="E31" s="109" t="str">
        <f t="shared" si="9"/>
        <v>-</v>
      </c>
      <c r="F31" s="109" t="str">
        <f t="shared" si="9"/>
        <v>-</v>
      </c>
      <c r="G31" s="109" t="str">
        <f t="shared" si="9"/>
        <v>-</v>
      </c>
      <c r="H31" s="109" t="str">
        <f t="shared" si="9"/>
        <v>-</v>
      </c>
      <c r="I31" s="109" t="str">
        <f t="shared" si="9"/>
        <v>-</v>
      </c>
      <c r="J31" s="110" t="str">
        <f t="shared" si="9"/>
        <v>-</v>
      </c>
      <c r="K31" s="464"/>
      <c r="M31" s="43" t="s">
        <v>43</v>
      </c>
      <c r="N31" s="86" t="str">
        <f t="shared" ref="N31:T32" si="10">IFERROR(N29/$M29,"")</f>
        <v/>
      </c>
      <c r="O31" s="87" t="str">
        <f t="shared" si="10"/>
        <v/>
      </c>
      <c r="P31" s="87" t="str">
        <f t="shared" si="10"/>
        <v/>
      </c>
      <c r="Q31" s="87" t="str">
        <f t="shared" si="10"/>
        <v/>
      </c>
      <c r="R31" s="87" t="str">
        <f t="shared" si="10"/>
        <v/>
      </c>
      <c r="S31" s="87" t="str">
        <f t="shared" si="10"/>
        <v/>
      </c>
      <c r="T31" s="88" t="str">
        <f t="shared" si="10"/>
        <v/>
      </c>
      <c r="U31" s="89"/>
      <c r="V31" s="459"/>
      <c r="W31" s="89"/>
      <c r="X31" s="139" t="str">
        <f>IFERROR(CHOOSE(MAX(N40:T40),"need more data","CHISQ.TEST(L21:M22, X22:Y23)","CHISQ.TEST(L21:N22, X22:Z23)","CHISQ.TEST(L21:O22, X22:AA23)","CHISQ.TEST(L21:P22, X22:AB23)","CHISQ.TEST(L21:Q22, X22:AC23)","CHISQ.TEST(L21:R22, X22:AD23)"),"")</f>
        <v/>
      </c>
      <c r="Y31" s="90" t="s">
        <v>38</v>
      </c>
      <c r="Z31" s="91" t="str">
        <f t="shared" ref="Z31:AF31" si="11">IFERROR(Z29*$M30/$Y29,"")</f>
        <v/>
      </c>
      <c r="AA31" s="92" t="str">
        <f t="shared" si="11"/>
        <v/>
      </c>
      <c r="AB31" s="92" t="str">
        <f t="shared" si="11"/>
        <v/>
      </c>
      <c r="AC31" s="92" t="str">
        <f t="shared" si="11"/>
        <v/>
      </c>
      <c r="AD31" s="92" t="str">
        <f t="shared" si="11"/>
        <v/>
      </c>
      <c r="AE31" s="92" t="str">
        <f t="shared" si="11"/>
        <v/>
      </c>
      <c r="AF31" s="93" t="str">
        <f t="shared" si="11"/>
        <v/>
      </c>
    </row>
    <row r="32" spans="1:32" ht="30.6" customHeight="1" thickBot="1" x14ac:dyDescent="0.6">
      <c r="A32" s="441"/>
      <c r="B32" s="296" t="s">
        <v>132</v>
      </c>
      <c r="C32" s="275" t="str">
        <f>IF(X33="need more data","Need more data",IF(X33="","",IF(X33&lt;=$Y$1, "No", "Yes")))</f>
        <v/>
      </c>
      <c r="D32" s="276" t="str">
        <f t="shared" ref="D32:J32" si="12">IFERROR(IF(MIN(_xlfn.MINIFS($Z30:$AF30,$Z28:$AF28,D28),_xlfn.MINIFS($Z31:$AF31,$Z28:$AF28,D28))&lt;5,"-",IF(INDEX($Z33:$AF33,1,MATCH(D28,$Z28:$AF28,0))&lt;=$Y$1, "No", "Yes")),"")</f>
        <v>-</v>
      </c>
      <c r="E32" s="277" t="str">
        <f t="shared" si="12"/>
        <v>-</v>
      </c>
      <c r="F32" s="277" t="str">
        <f t="shared" si="12"/>
        <v>-</v>
      </c>
      <c r="G32" s="277" t="str">
        <f t="shared" si="12"/>
        <v>-</v>
      </c>
      <c r="H32" s="277" t="str">
        <f t="shared" si="12"/>
        <v>-</v>
      </c>
      <c r="I32" s="277" t="str">
        <f t="shared" si="12"/>
        <v>-</v>
      </c>
      <c r="J32" s="278" t="str">
        <f t="shared" si="12"/>
        <v>-</v>
      </c>
      <c r="K32" s="465"/>
      <c r="M32" s="44" t="s">
        <v>44</v>
      </c>
      <c r="N32" s="95" t="str">
        <f t="shared" si="10"/>
        <v/>
      </c>
      <c r="O32" s="96" t="str">
        <f t="shared" si="10"/>
        <v/>
      </c>
      <c r="P32" s="96" t="str">
        <f t="shared" si="10"/>
        <v/>
      </c>
      <c r="Q32" s="96" t="str">
        <f t="shared" si="10"/>
        <v/>
      </c>
      <c r="R32" s="96" t="str">
        <f t="shared" si="10"/>
        <v/>
      </c>
      <c r="S32" s="96" t="str">
        <f t="shared" si="10"/>
        <v/>
      </c>
      <c r="T32" s="97" t="str">
        <f t="shared" si="10"/>
        <v/>
      </c>
      <c r="U32" s="98"/>
      <c r="V32" s="26"/>
      <c r="W32" s="89"/>
      <c r="X32" s="21" t="s">
        <v>29</v>
      </c>
      <c r="Y32" s="82" t="s">
        <v>39</v>
      </c>
      <c r="Z32" s="99" t="str">
        <f t="shared" ref="Z32:AF32" si="13">IFERROR((N32-N31)/SQRT(N31*(1-N31)/$M30),"")</f>
        <v/>
      </c>
      <c r="AA32" s="100" t="str">
        <f t="shared" si="13"/>
        <v/>
      </c>
      <c r="AB32" s="100" t="str">
        <f t="shared" si="13"/>
        <v/>
      </c>
      <c r="AC32" s="100" t="str">
        <f t="shared" si="13"/>
        <v/>
      </c>
      <c r="AD32" s="100" t="str">
        <f t="shared" si="13"/>
        <v/>
      </c>
      <c r="AE32" s="100" t="str">
        <f t="shared" si="13"/>
        <v/>
      </c>
      <c r="AF32" s="101" t="str">
        <f t="shared" si="13"/>
        <v/>
      </c>
    </row>
    <row r="33" spans="1:32" ht="14.7" thickBot="1" x14ac:dyDescent="0.6">
      <c r="A33" s="441"/>
      <c r="B33" s="438"/>
      <c r="C33" s="438"/>
      <c r="D33" s="438"/>
      <c r="E33" s="438"/>
      <c r="F33" s="438"/>
      <c r="G33" s="438"/>
      <c r="H33" s="438"/>
      <c r="I33" s="438"/>
      <c r="J33" s="438"/>
      <c r="K33" s="137"/>
      <c r="L33" s="200"/>
      <c r="M33" s="139"/>
      <c r="X33" s="102" t="str">
        <f>IFERROR(CHOOSE(MAX(N40:T40),"need more data",_xlfn.CHISQ.TEST(N29:O30, Z30:AA31),_xlfn.CHISQ.TEST(N29:P30, Z30:AB31),_xlfn.CHISQ.TEST(N29:Q30, Z30:AC31),_xlfn.CHISQ.TEST(N29:R30, Z30:AD31),_xlfn.CHISQ.TEST(N29:S30, Z30:AE31),_xlfn.CHISQ.TEST(N29:T30, Z30:AF31)),"")</f>
        <v/>
      </c>
      <c r="Y33" s="103" t="s">
        <v>40</v>
      </c>
      <c r="Z33" s="91" t="str">
        <f>IF(ISNUMBER(Z32),2*NORMSDIST(-ABS(Z32)),"")</f>
        <v/>
      </c>
      <c r="AA33" s="92" t="str">
        <f t="shared" ref="AA33:AF33" si="14">IF(ISNUMBER(AA32),2*NORMSDIST(-ABS(AA32)),"")</f>
        <v/>
      </c>
      <c r="AB33" s="92" t="str">
        <f t="shared" si="14"/>
        <v/>
      </c>
      <c r="AC33" s="92" t="str">
        <f t="shared" si="14"/>
        <v/>
      </c>
      <c r="AD33" s="92" t="str">
        <f t="shared" si="14"/>
        <v/>
      </c>
      <c r="AE33" s="92" t="str">
        <f t="shared" si="14"/>
        <v/>
      </c>
      <c r="AF33" s="93" t="str">
        <f t="shared" si="14"/>
        <v/>
      </c>
    </row>
    <row r="34" spans="1:32" ht="15.9" thickBot="1" x14ac:dyDescent="0.6">
      <c r="A34" s="441"/>
      <c r="B34" s="292" t="s">
        <v>89</v>
      </c>
      <c r="C34" s="252"/>
      <c r="D34" s="252"/>
      <c r="E34" s="252"/>
      <c r="F34" s="252"/>
      <c r="G34" s="252"/>
      <c r="H34" s="252"/>
      <c r="I34" s="252"/>
      <c r="J34" s="253"/>
      <c r="K34" s="463" t="str">
        <f>IF(C39="Yes","*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IF(V36=0,"",CHAR(10)&amp;CHAR(10)&amp;"* There "&amp;IF(V36=1,"is ","are ")&amp;V36&amp;" cell"&amp;IF(V36=1,"","s")&amp;" contributing to expected value which "&amp;IF(V36=1,"is","are")&amp;" too small to include calculations. In this table, cell"&amp;IF(V36=1,": ","s: ")&amp;SUBSTITUTE(V37,"; ","",V36)&amp;".")</f>
        <v/>
      </c>
      <c r="M34" s="139"/>
      <c r="X34" s="120"/>
      <c r="Y34" s="121"/>
      <c r="Z34" s="122"/>
      <c r="AA34" s="123"/>
      <c r="AB34" s="123"/>
      <c r="AC34" s="123"/>
      <c r="AD34" s="123"/>
      <c r="AE34" s="123"/>
      <c r="AF34" s="77"/>
    </row>
    <row r="35" spans="1:32" ht="28.8" x14ac:dyDescent="0.55000000000000004">
      <c r="A35" s="441"/>
      <c r="B35" s="315" t="s">
        <v>45</v>
      </c>
      <c r="C35" s="267" t="s">
        <v>6</v>
      </c>
      <c r="D35" s="268" t="s">
        <v>1</v>
      </c>
      <c r="E35" s="269" t="s">
        <v>2</v>
      </c>
      <c r="F35" s="269" t="s">
        <v>3</v>
      </c>
      <c r="G35" s="269" t="s">
        <v>4</v>
      </c>
      <c r="H35" s="270" t="s">
        <v>5</v>
      </c>
      <c r="I35" s="270" t="s">
        <v>8</v>
      </c>
      <c r="J35" s="271" t="s">
        <v>10</v>
      </c>
      <c r="K35" s="464"/>
      <c r="M35" s="139"/>
      <c r="X35" s="120"/>
      <c r="Y35" s="121"/>
      <c r="Z35" s="122"/>
      <c r="AA35" s="123"/>
      <c r="AB35" s="123"/>
      <c r="AC35" s="123"/>
      <c r="AD35" s="123"/>
      <c r="AE35" s="123"/>
      <c r="AF35" s="77"/>
    </row>
    <row r="36" spans="1:32" ht="30.6" customHeight="1" x14ac:dyDescent="0.55000000000000004">
      <c r="A36" s="441"/>
      <c r="B36" s="293" t="s">
        <v>78</v>
      </c>
      <c r="C36" s="68">
        <f>SUM(D36:J36)</f>
        <v>0</v>
      </c>
      <c r="D36" s="202" t="str">
        <f t="shared" ref="D36:J36" si="15">IF(OR(D23="",D23&lt;0),"",D23)</f>
        <v/>
      </c>
      <c r="E36" s="203" t="str">
        <f t="shared" si="15"/>
        <v/>
      </c>
      <c r="F36" s="203" t="str">
        <f t="shared" si="15"/>
        <v/>
      </c>
      <c r="G36" s="203" t="str">
        <f t="shared" si="15"/>
        <v/>
      </c>
      <c r="H36" s="203" t="str">
        <f t="shared" si="15"/>
        <v/>
      </c>
      <c r="I36" s="203" t="str">
        <f t="shared" si="15"/>
        <v/>
      </c>
      <c r="J36" s="272" t="str">
        <f t="shared" si="15"/>
        <v/>
      </c>
      <c r="K36" s="464"/>
      <c r="M36" s="69">
        <f>SUM(N36:T36)</f>
        <v>0</v>
      </c>
      <c r="N36" s="70" t="str">
        <f t="shared" ref="N36:T36" si="16">IF(N40="","",INDEX($D36:$J36,1,MATCH(N40,$D40:$J40,0)))</f>
        <v/>
      </c>
      <c r="O36" s="71" t="str">
        <f t="shared" si="16"/>
        <v/>
      </c>
      <c r="P36" s="71" t="str">
        <f t="shared" si="16"/>
        <v/>
      </c>
      <c r="Q36" s="71" t="str">
        <f t="shared" si="16"/>
        <v/>
      </c>
      <c r="R36" s="71" t="str">
        <f t="shared" si="16"/>
        <v/>
      </c>
      <c r="S36" s="71" t="str">
        <f t="shared" si="16"/>
        <v/>
      </c>
      <c r="T36" s="72" t="str">
        <f t="shared" si="16"/>
        <v/>
      </c>
      <c r="V36" s="27">
        <f>(COUNTIFS(Z37:AF37,"&lt;"&amp;5)-COUNTIFS(Z37:AF37,"&lt;"&amp;5,Z28:AF28,""))+(COUNTIFS(Z38:AF38,"&lt;"&amp;5)-COUNTIFS(Z38:AF38,"&lt;"&amp;5,Z28:AF28,""))</f>
        <v>0</v>
      </c>
      <c r="X36" s="73" t="s">
        <v>36</v>
      </c>
      <c r="Y36" s="74">
        <f>SUM(M36:M37)</f>
        <v>0</v>
      </c>
      <c r="Z36" s="75">
        <f>SUM(N36:N37)</f>
        <v>0</v>
      </c>
      <c r="AA36" s="76">
        <f>SUM(O36:O37)</f>
        <v>0</v>
      </c>
      <c r="AB36" s="76">
        <f t="shared" ref="AB36:AF36" si="17">SUM(P36:P37)</f>
        <v>0</v>
      </c>
      <c r="AC36" s="76">
        <f t="shared" si="17"/>
        <v>0</v>
      </c>
      <c r="AD36" s="76">
        <f t="shared" si="17"/>
        <v>0</v>
      </c>
      <c r="AE36" s="76">
        <f t="shared" si="17"/>
        <v>0</v>
      </c>
      <c r="AF36" s="77">
        <f t="shared" si="17"/>
        <v>0</v>
      </c>
    </row>
    <row r="37" spans="1:32" ht="30.6" customHeight="1" x14ac:dyDescent="0.55000000000000004">
      <c r="A37" s="441"/>
      <c r="B37" s="294" t="s">
        <v>7</v>
      </c>
      <c r="C37" s="57">
        <f>C30</f>
        <v>0</v>
      </c>
      <c r="D37" s="205" t="str">
        <f t="shared" ref="D37:J37" si="18">D30</f>
        <v/>
      </c>
      <c r="E37" s="206" t="str">
        <f t="shared" si="18"/>
        <v/>
      </c>
      <c r="F37" s="206" t="str">
        <f t="shared" si="18"/>
        <v/>
      </c>
      <c r="G37" s="206" t="str">
        <f t="shared" si="18"/>
        <v/>
      </c>
      <c r="H37" s="206" t="str">
        <f t="shared" si="18"/>
        <v/>
      </c>
      <c r="I37" s="206" t="str">
        <f t="shared" si="18"/>
        <v/>
      </c>
      <c r="J37" s="273" t="str">
        <f t="shared" si="18"/>
        <v/>
      </c>
      <c r="K37" s="464"/>
      <c r="M37" s="78">
        <f>SUM(N37:T37)</f>
        <v>0</v>
      </c>
      <c r="N37" s="79" t="str">
        <f t="shared" ref="N37:T37" si="19">IF(N40="","",INDEX($D37:$J37,1,MATCH(N40,$D40:$J40,0)))</f>
        <v/>
      </c>
      <c r="O37" s="80" t="str">
        <f t="shared" si="19"/>
        <v/>
      </c>
      <c r="P37" s="80" t="str">
        <f t="shared" si="19"/>
        <v/>
      </c>
      <c r="Q37" s="80" t="str">
        <f t="shared" si="19"/>
        <v/>
      </c>
      <c r="R37" s="80" t="str">
        <f t="shared" si="19"/>
        <v/>
      </c>
      <c r="S37" s="80" t="str">
        <f t="shared" si="19"/>
        <v/>
      </c>
      <c r="T37" s="81" t="str">
        <f t="shared" si="19"/>
        <v/>
      </c>
      <c r="V37" s="458" t="str">
        <f>IF(AND(Z37&lt;5,Z28&lt;&gt;""),SUBSTITUTE(ADDRESS(ROWS($1:36),MATCH(Z28,$A28:$J28,0)),"$","")&amp;"; ","")&amp;
IF(AND(AA37&lt;5,AA28&lt;&gt;""),SUBSTITUTE(ADDRESS(ROWS($1:36),MATCH(AA28,$A28:$J28,0)),"$","")&amp;"; ","")&amp;
IF(AND(AB37&lt;5,AB28&lt;&gt;""),SUBSTITUTE(ADDRESS(ROWS($1:36),MATCH(AB28,$A28:$J28,0)),"$","")&amp;"; ","")&amp;
IF(AND(AC37&lt;5,AC28&lt;&gt;""),SUBSTITUTE(ADDRESS(ROWS($1:36),MATCH(AC28,$A28:$J28,0)),"$","")&amp;"; ","")&amp;
IF(AND(AD37&lt;5,AD28&lt;&gt;""),SUBSTITUTE(ADDRESS(ROWS($1:36),MATCH(AD28,$A28:$J28,0)),"$","")&amp;"; ","")&amp;
IF(AND(AE37&lt;5,AE28&lt;&gt;""),SUBSTITUTE(ADDRESS(ROWS($1:36),MATCH(AE28,$A28:$J28,0)),"$","")&amp;"; ","")&amp;
IF(AND(AF37&lt;5,AF28&lt;&gt;""),SUBSTITUTE(ADDRESS(ROWS($1:36),MATCH(AF28,$A28:$J28,0)),"$","")&amp;"; ","")&amp;
IF(AND(Z38&lt;5,Z28&lt;&gt;""),SUBSTITUTE(ADDRESS(ROWS($1:37),MATCH(Z28,$A28:$J28,0)),"$","")&amp;"; ","")&amp;
IF(AND(AA38&lt;5,AA28&lt;&gt;""),SUBSTITUTE(ADDRESS(ROWS($1:37),MATCH(AA28,$A28:$J28,0)),"$","")&amp;"; ","")&amp;
IF(AND(AB38&lt;5,AB28&lt;&gt;""),SUBSTITUTE(ADDRESS(ROWS($1:37),MATCH(AB28,$A28:$J28,0)),"$","")&amp;"; ","")&amp;
IF(AND(AC38&lt;5,AC28&lt;&gt;""),SUBSTITUTE(ADDRESS(ROWS($1:37),MATCH(AC28,$A28:$J28,0)),"$","")&amp;"; ","")&amp;
IF(AND(AD38&lt;5,AD28&lt;&gt;""),SUBSTITUTE(ADDRESS(ROWS($1:37),MATCH(AD28,$A28:$J28,0)),"$","")&amp;"; ","")&amp;
IF(AND(AE38&lt;5,AE28&lt;&gt;""),SUBSTITUTE(ADDRESS(ROWS($1:37),MATCH(AE28,$A28:$J28,0)),"$","")&amp;"; ","")&amp;
IF(AND(AF38&lt;5,AF28&lt;&gt;""),SUBSTITUTE(ADDRESS(ROWS($1:37),MATCH(AF28,$A28:$J28,0)),"$","")&amp;"; ","")</f>
        <v/>
      </c>
      <c r="Y37" s="82" t="s">
        <v>37</v>
      </c>
      <c r="Z37" s="83" t="str">
        <f t="shared" ref="Z37:AF37" si="20">IFERROR(Z36*$M36/$Y36,"")</f>
        <v/>
      </c>
      <c r="AA37" s="84" t="str">
        <f t="shared" si="20"/>
        <v/>
      </c>
      <c r="AB37" s="84" t="str">
        <f t="shared" si="20"/>
        <v/>
      </c>
      <c r="AC37" s="84" t="str">
        <f t="shared" si="20"/>
        <v/>
      </c>
      <c r="AD37" s="84" t="str">
        <f t="shared" si="20"/>
        <v/>
      </c>
      <c r="AE37" s="84" t="str">
        <f t="shared" si="20"/>
        <v/>
      </c>
      <c r="AF37" s="85" t="str">
        <f t="shared" si="20"/>
        <v/>
      </c>
    </row>
    <row r="38" spans="1:32" ht="30.6" customHeight="1" thickBot="1" x14ac:dyDescent="0.6">
      <c r="A38" s="441"/>
      <c r="B38" s="295" t="s">
        <v>191</v>
      </c>
      <c r="C38" s="58" t="str">
        <f>IF(OR(C36="",C36&lt;=0),"-",C37/C36)</f>
        <v>-</v>
      </c>
      <c r="D38" s="59" t="str">
        <f>IF(OR(D36="",D36&lt;=0),"-",D37/D36)</f>
        <v>-</v>
      </c>
      <c r="E38" s="60" t="str">
        <f t="shared" ref="E38:J38" si="21">IF(OR(E36="",E36&lt;=0),"-",E37/E36)</f>
        <v>-</v>
      </c>
      <c r="F38" s="60" t="str">
        <f t="shared" si="21"/>
        <v>-</v>
      </c>
      <c r="G38" s="60" t="str">
        <f t="shared" si="21"/>
        <v>-</v>
      </c>
      <c r="H38" s="60" t="str">
        <f t="shared" si="21"/>
        <v>-</v>
      </c>
      <c r="I38" s="60" t="str">
        <f t="shared" si="21"/>
        <v>-</v>
      </c>
      <c r="J38" s="63" t="str">
        <f t="shared" si="21"/>
        <v>-</v>
      </c>
      <c r="K38" s="464"/>
      <c r="M38" s="43" t="s">
        <v>43</v>
      </c>
      <c r="N38" s="86" t="str">
        <f t="shared" ref="N38:T39" si="22">IFERROR(N36/$M36,"")</f>
        <v/>
      </c>
      <c r="O38" s="87" t="str">
        <f t="shared" si="22"/>
        <v/>
      </c>
      <c r="P38" s="87" t="str">
        <f t="shared" si="22"/>
        <v/>
      </c>
      <c r="Q38" s="87" t="str">
        <f t="shared" si="22"/>
        <v/>
      </c>
      <c r="R38" s="87" t="str">
        <f t="shared" si="22"/>
        <v/>
      </c>
      <c r="S38" s="87" t="str">
        <f t="shared" si="22"/>
        <v/>
      </c>
      <c r="T38" s="88" t="str">
        <f t="shared" si="22"/>
        <v/>
      </c>
      <c r="U38" s="89"/>
      <c r="V38" s="459"/>
      <c r="W38" s="89"/>
      <c r="X38" s="139" t="str">
        <f>IFERROR(CHOOSE(MAX(#REF!),"need more data","CHISQ.TEST(L21:M22, X22:Y23)","CHISQ.TEST(L21:N22, X22:Z23)","CHISQ.TEST(L21:O22, X22:AA23)","CHISQ.TEST(L21:P22, X22:AB23)","CHISQ.TEST(L21:Q22, X22:AC23)","CHISQ.TEST(L21:R22, X22:AD23)"),"")</f>
        <v/>
      </c>
      <c r="Y38" s="90" t="s">
        <v>38</v>
      </c>
      <c r="Z38" s="91" t="str">
        <f t="shared" ref="Z38:AF38" si="23">IFERROR(Z36*$M37/$Y36,"")</f>
        <v/>
      </c>
      <c r="AA38" s="92" t="str">
        <f t="shared" si="23"/>
        <v/>
      </c>
      <c r="AB38" s="92" t="str">
        <f t="shared" si="23"/>
        <v/>
      </c>
      <c r="AC38" s="92" t="str">
        <f t="shared" si="23"/>
        <v/>
      </c>
      <c r="AD38" s="92" t="str">
        <f t="shared" si="23"/>
        <v/>
      </c>
      <c r="AE38" s="92" t="str">
        <f t="shared" si="23"/>
        <v/>
      </c>
      <c r="AF38" s="93" t="str">
        <f t="shared" si="23"/>
        <v/>
      </c>
    </row>
    <row r="39" spans="1:32" ht="30.6" customHeight="1" thickBot="1" x14ac:dyDescent="0.6">
      <c r="A39" s="442"/>
      <c r="B39" s="296" t="s">
        <v>80</v>
      </c>
      <c r="C39" s="275" t="str">
        <f>IF(X40="need more data","Need more data",IF(X40="","",IF(X40&lt;=$Y$1, "No", "Yes")))</f>
        <v/>
      </c>
      <c r="D39" s="276" t="str">
        <f t="shared" ref="D39:J39" si="24">IFERROR(IF(MIN(_xlfn.MINIFS($Z37:$AF37,$Z28:$AF28,D28),_xlfn.MINIFS($Z38:$AF38,$Z28:$AF28,D28))&lt;5,"-",IF(INDEX($Z40:$AF40,1,MATCH(D28,$Z28:$AF28,0))&lt;=$Y$1, "No", "Yes")),"")</f>
        <v>-</v>
      </c>
      <c r="E39" s="277" t="str">
        <f t="shared" si="24"/>
        <v>-</v>
      </c>
      <c r="F39" s="277" t="str">
        <f t="shared" si="24"/>
        <v>-</v>
      </c>
      <c r="G39" s="277" t="str">
        <f t="shared" si="24"/>
        <v>-</v>
      </c>
      <c r="H39" s="277" t="str">
        <f t="shared" si="24"/>
        <v>-</v>
      </c>
      <c r="I39" s="277" t="str">
        <f t="shared" si="24"/>
        <v>-</v>
      </c>
      <c r="J39" s="278" t="str">
        <f t="shared" si="24"/>
        <v>-</v>
      </c>
      <c r="K39" s="465"/>
      <c r="M39" s="44" t="s">
        <v>44</v>
      </c>
      <c r="N39" s="95" t="str">
        <f t="shared" si="22"/>
        <v/>
      </c>
      <c r="O39" s="96" t="str">
        <f t="shared" si="22"/>
        <v/>
      </c>
      <c r="P39" s="96" t="str">
        <f t="shared" si="22"/>
        <v/>
      </c>
      <c r="Q39" s="96" t="str">
        <f t="shared" si="22"/>
        <v/>
      </c>
      <c r="R39" s="96" t="str">
        <f t="shared" si="22"/>
        <v/>
      </c>
      <c r="S39" s="96" t="str">
        <f t="shared" si="22"/>
        <v/>
      </c>
      <c r="T39" s="97" t="str">
        <f t="shared" si="22"/>
        <v/>
      </c>
      <c r="U39" s="98"/>
      <c r="V39" s="26"/>
      <c r="W39" s="89"/>
      <c r="X39" s="21" t="s">
        <v>29</v>
      </c>
      <c r="Y39" s="82" t="s">
        <v>39</v>
      </c>
      <c r="Z39" s="99" t="str">
        <f t="shared" ref="Z39:AF39" si="25">IFERROR((N39-N38)/SQRT(N38*(1-N38)/$M37),"")</f>
        <v/>
      </c>
      <c r="AA39" s="100" t="str">
        <f t="shared" si="25"/>
        <v/>
      </c>
      <c r="AB39" s="100" t="str">
        <f t="shared" si="25"/>
        <v/>
      </c>
      <c r="AC39" s="100" t="str">
        <f t="shared" si="25"/>
        <v/>
      </c>
      <c r="AD39" s="100" t="str">
        <f t="shared" si="25"/>
        <v/>
      </c>
      <c r="AE39" s="100" t="str">
        <f t="shared" si="25"/>
        <v/>
      </c>
      <c r="AF39" s="101" t="str">
        <f t="shared" si="25"/>
        <v/>
      </c>
    </row>
    <row r="40" spans="1:32" s="259" customFormat="1" ht="15.6" hidden="1" x14ac:dyDescent="0.55000000000000004">
      <c r="A40" s="287"/>
      <c r="B40" s="254" t="s">
        <v>45</v>
      </c>
      <c r="C40" s="255"/>
      <c r="D40" s="256" t="str">
        <f>IF(SUM(D29:D30)&lt;=0,"",MAX($C40:C40)+1)</f>
        <v/>
      </c>
      <c r="E40" s="256" t="str">
        <f>IF(SUM(E29:E30)&lt;=0,"",MAX($C40:D40)+1)</f>
        <v/>
      </c>
      <c r="F40" s="256" t="str">
        <f>IF(SUM(F29:F30)&lt;=0,"",MAX($C40:E40)+1)</f>
        <v/>
      </c>
      <c r="G40" s="256" t="str">
        <f>IF(SUM(G29:G30)&lt;=0,"",MAX($C40:F40)+1)</f>
        <v/>
      </c>
      <c r="H40" s="256" t="str">
        <f>IF(SUM(H29:H30)&lt;=0,"",MAX($C40:G40)+1)</f>
        <v/>
      </c>
      <c r="I40" s="256" t="str">
        <f>IF(SUM(I29:I30)&lt;=0,"",MAX($C40:H40)+1)</f>
        <v/>
      </c>
      <c r="J40" s="257" t="str">
        <f>IF(SUM(J29:J30)&lt;=0,"",MAX($C40:I40)+1)</f>
        <v/>
      </c>
      <c r="L40" s="258"/>
      <c r="M40" s="260" t="str">
        <f>B40</f>
        <v>RACE / ETHNICITY</v>
      </c>
      <c r="N40" s="261" t="str">
        <f>IF(MIN($D40:$J40)&lt;=0,"",MIN($D40:$J40))</f>
        <v/>
      </c>
      <c r="O40" s="262" t="str">
        <f t="shared" ref="O40:T40" si="26">IFERROR(IF(N40=MAX($D40:$J40),"",N40+1),"")</f>
        <v/>
      </c>
      <c r="P40" s="262" t="str">
        <f t="shared" si="26"/>
        <v/>
      </c>
      <c r="Q40" s="262" t="str">
        <f t="shared" si="26"/>
        <v/>
      </c>
      <c r="R40" s="262" t="str">
        <f t="shared" si="26"/>
        <v/>
      </c>
      <c r="S40" s="262" t="str">
        <f t="shared" si="26"/>
        <v/>
      </c>
      <c r="T40" s="263" t="str">
        <f t="shared" si="26"/>
        <v/>
      </c>
      <c r="U40" s="264"/>
      <c r="V40" s="264"/>
      <c r="W40" s="264"/>
      <c r="X40" s="102" t="str">
        <f>IFERROR(CHOOSE(MAX(N40:T40),"need more data",_xlfn.CHISQ.TEST(N36:O37, Z37:AA38),_xlfn.CHISQ.TEST(N36:P37, Z37:AB38),_xlfn.CHISQ.TEST(N36:Q37, Z37:AC38),_xlfn.CHISQ.TEST(N36:R37, Z37:AD38),_xlfn.CHISQ.TEST(N36:S37, Z37:AE38),_xlfn.CHISQ.TEST(N36:T37, Z37:AF38)),"")</f>
        <v/>
      </c>
      <c r="Y40" s="103" t="s">
        <v>40</v>
      </c>
      <c r="Z40" s="91" t="str">
        <f t="shared" ref="Z40:AF40" si="27">IF(ISNUMBER(Z39),2*NORMSDIST(-ABS(Z39)),"")</f>
        <v/>
      </c>
      <c r="AA40" s="92" t="str">
        <f t="shared" si="27"/>
        <v/>
      </c>
      <c r="AB40" s="92" t="str">
        <f t="shared" si="27"/>
        <v/>
      </c>
      <c r="AC40" s="92" t="str">
        <f t="shared" si="27"/>
        <v/>
      </c>
      <c r="AD40" s="92" t="str">
        <f t="shared" si="27"/>
        <v/>
      </c>
      <c r="AE40" s="92" t="str">
        <f t="shared" si="27"/>
        <v/>
      </c>
      <c r="AF40" s="93" t="str">
        <f t="shared" si="27"/>
        <v/>
      </c>
    </row>
    <row r="41" spans="1:32" x14ac:dyDescent="0.55000000000000004">
      <c r="B41" s="425" t="s">
        <v>24</v>
      </c>
      <c r="C41" s="420"/>
      <c r="D41" s="420"/>
      <c r="E41" s="420"/>
      <c r="F41" s="420"/>
      <c r="G41" s="420"/>
      <c r="H41" s="420"/>
      <c r="I41" s="420"/>
      <c r="J41" s="436"/>
      <c r="L41" s="138"/>
      <c r="M41" s="139"/>
      <c r="X41" s="297"/>
      <c r="Y41" s="298"/>
      <c r="Z41" s="126"/>
      <c r="AA41" s="126"/>
      <c r="AB41" s="126"/>
      <c r="AC41" s="126"/>
      <c r="AD41" s="126"/>
      <c r="AE41" s="126"/>
      <c r="AF41" s="126"/>
    </row>
    <row r="42" spans="1:32" ht="26.5" hidden="1" customHeight="1" x14ac:dyDescent="0.55000000000000004">
      <c r="B42" s="299"/>
      <c r="C42" s="265"/>
      <c r="D42" s="265"/>
      <c r="E42" s="265"/>
      <c r="F42" s="265"/>
      <c r="G42" s="265"/>
      <c r="H42" s="265"/>
      <c r="I42" s="265"/>
      <c r="J42" s="265"/>
      <c r="K42" s="137"/>
      <c r="L42" s="137"/>
      <c r="M42" s="139"/>
      <c r="X42" s="138"/>
      <c r="Y42" s="138"/>
      <c r="Z42" s="138"/>
      <c r="AA42" s="138"/>
      <c r="AB42" s="138"/>
      <c r="AC42" s="138"/>
      <c r="AD42" s="138"/>
      <c r="AE42" s="138"/>
      <c r="AF42" s="138"/>
    </row>
  </sheetData>
  <sheetProtection sheet="1" formatCells="0" formatColumns="0" formatRows="0"/>
  <mergeCells count="30">
    <mergeCell ref="A7:J7"/>
    <mergeCell ref="A8:J8"/>
    <mergeCell ref="A16:J16"/>
    <mergeCell ref="A17:J17"/>
    <mergeCell ref="K17:K19"/>
    <mergeCell ref="A18:J18"/>
    <mergeCell ref="A19:J19"/>
    <mergeCell ref="V8:X19"/>
    <mergeCell ref="K8:K15"/>
    <mergeCell ref="A9:J9"/>
    <mergeCell ref="A10:J10"/>
    <mergeCell ref="A11:J11"/>
    <mergeCell ref="A12:J12"/>
    <mergeCell ref="A13:J13"/>
    <mergeCell ref="A14:J14"/>
    <mergeCell ref="A15:J15"/>
    <mergeCell ref="M2:S19"/>
    <mergeCell ref="K3:K6"/>
    <mergeCell ref="A2:J2"/>
    <mergeCell ref="A3:J3"/>
    <mergeCell ref="A4:J4"/>
    <mergeCell ref="A5:J5"/>
    <mergeCell ref="A6:J6"/>
    <mergeCell ref="A20:A39"/>
    <mergeCell ref="K21:K24"/>
    <mergeCell ref="K27:K32"/>
    <mergeCell ref="V30:V31"/>
    <mergeCell ref="B33:J33"/>
    <mergeCell ref="K34:K39"/>
    <mergeCell ref="V37:V38"/>
  </mergeCells>
  <conditionalFormatting sqref="C32:J32 C39:J39">
    <cfRule type="expression" dxfId="131" priority="6">
      <formula>C32="No"</formula>
    </cfRule>
    <cfRule type="expression" dxfId="130" priority="11">
      <formula>C32="Yes"</formula>
    </cfRule>
  </conditionalFormatting>
  <conditionalFormatting sqref="D29:J29">
    <cfRule type="expression" dxfId="129" priority="119">
      <formula>AND($C29&gt;0,INDEX($Z30:$AF30,1,MATCH(D28,$Z28:$AF28,0))&lt;5)</formula>
    </cfRule>
  </conditionalFormatting>
  <conditionalFormatting sqref="D30:J30">
    <cfRule type="expression" dxfId="128" priority="120">
      <formula>AND($C30&gt;0,INDEX($Z31:$AF31,1,MATCH(D28,$Z28:$AF28,0))&lt;5)</formula>
    </cfRule>
  </conditionalFormatting>
  <conditionalFormatting sqref="D36:J36">
    <cfRule type="expression" dxfId="127" priority="121">
      <formula>AND($C36&gt;0,INDEX($Z37:$AF37,1,MATCH(D28,$Z28:$AF28,0))&lt;5)</formula>
    </cfRule>
  </conditionalFormatting>
  <conditionalFormatting sqref="D37:J37">
    <cfRule type="expression" dxfId="126" priority="122">
      <formula>AND($C37&gt;0,INDEX($Z38:$AF38,1,MATCH(D28,$Z28:$AF28,0))&lt;5)</formula>
    </cfRule>
  </conditionalFormatting>
  <conditionalFormatting sqref="Z30:AF30">
    <cfRule type="expression" dxfId="125" priority="10">
      <formula>AND(Z30&lt;5,Z28&lt;&gt;"")</formula>
    </cfRule>
  </conditionalFormatting>
  <conditionalFormatting sqref="Z31:AF31">
    <cfRule type="expression" dxfId="124" priority="9">
      <formula>AND(Z31&lt;5,Z28&lt;&gt;"")</formula>
    </cfRule>
  </conditionalFormatting>
  <conditionalFormatting sqref="Z37:AF37">
    <cfRule type="expression" dxfId="123" priority="8">
      <formula>AND(Z37&lt;5,Z28&lt;&gt;"")</formula>
    </cfRule>
  </conditionalFormatting>
  <conditionalFormatting sqref="Z38:AF38">
    <cfRule type="expression" dxfId="122" priority="7">
      <formula>AND(Z38&lt;5,Z28&lt;&gt;"")</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7EC36-875D-4A12-8F25-35612A38EFDE}">
  <sheetPr>
    <tabColor rgb="FFFFFFCC"/>
  </sheetPr>
  <dimension ref="A1:AG42"/>
  <sheetViews>
    <sheetView showGridLines="0" zoomScaleNormal="100" workbookViewId="0">
      <pane ySplit="1" topLeftCell="A20" activePane="bottomLeft" state="frozen"/>
      <selection activeCell="B37" sqref="B37"/>
      <selection pane="bottomLeft" activeCell="J41" sqref="J41"/>
    </sheetView>
  </sheetViews>
  <sheetFormatPr defaultColWidth="0" defaultRowHeight="14.4" zeroHeight="1" x14ac:dyDescent="0.55000000000000004"/>
  <cols>
    <col min="1" max="1" width="4.41796875" style="138" customWidth="1"/>
    <col min="2" max="2" width="35.41796875" style="138" customWidth="1"/>
    <col min="3" max="3" width="12.68359375" style="138" customWidth="1"/>
    <col min="4" max="5" width="17.578125" style="138" customWidth="1"/>
    <col min="6" max="6" width="16.68359375" style="138" customWidth="1"/>
    <col min="7" max="7" width="17.578125" style="138" customWidth="1"/>
    <col min="8" max="10" width="16.68359375" style="138" customWidth="1"/>
    <col min="11" max="11" width="49.578125" style="138" customWidth="1"/>
    <col min="12" max="12" width="0.83984375" style="136" hidden="1" customWidth="1"/>
    <col min="13" max="13" width="16.41796875" style="234" hidden="1" customWidth="1"/>
    <col min="14" max="20" width="12.68359375" style="25" hidden="1" customWidth="1"/>
    <col min="21" max="21" width="2.26171875" style="25" hidden="1" customWidth="1"/>
    <col min="22" max="22" width="6.15625" style="25" hidden="1" customWidth="1"/>
    <col min="23" max="23" width="2.26171875" style="25" hidden="1" customWidth="1"/>
    <col min="24" max="24" width="19.68359375" style="139" hidden="1" customWidth="1"/>
    <col min="25" max="25" width="15.578125" style="234" hidden="1" customWidth="1"/>
    <col min="26" max="26" width="14.26171875" style="233" hidden="1" customWidth="1"/>
    <col min="27" max="27" width="13.68359375" style="233" hidden="1" customWidth="1"/>
    <col min="28" max="29" width="13.41796875" style="233" hidden="1" customWidth="1"/>
    <col min="30" max="32" width="14.15625" style="233" hidden="1" customWidth="1"/>
    <col min="33" max="33" width="14.15625" style="138" hidden="1" customWidth="1"/>
    <col min="34" max="16384" width="9.15625" style="138" hidden="1"/>
  </cols>
  <sheetData>
    <row r="1" spans="1:32" ht="43.5" thickBot="1" x14ac:dyDescent="0.6">
      <c r="A1" s="313" t="s">
        <v>136</v>
      </c>
      <c r="B1" s="312"/>
      <c r="C1" s="227"/>
      <c r="D1" s="227"/>
      <c r="E1" s="300" t="s">
        <v>123</v>
      </c>
      <c r="F1" s="301">
        <f>Race_Ethnicity!F1</f>
        <v>0</v>
      </c>
      <c r="G1" s="300" t="s">
        <v>95</v>
      </c>
      <c r="H1" s="301">
        <f>Race_Ethnicity!H1</f>
        <v>0</v>
      </c>
      <c r="I1" s="300" t="s">
        <v>96</v>
      </c>
      <c r="J1" s="301">
        <f>Race_Ethnicity!J1</f>
        <v>0</v>
      </c>
      <c r="K1" s="250" t="s">
        <v>85</v>
      </c>
      <c r="L1" s="200" t="s">
        <v>97</v>
      </c>
      <c r="M1" s="228" t="s">
        <v>31</v>
      </c>
      <c r="R1" s="229"/>
      <c r="S1" s="230" t="s">
        <v>53</v>
      </c>
      <c r="T1" s="50">
        <v>0.95</v>
      </c>
      <c r="U1" s="229"/>
      <c r="V1" s="47"/>
      <c r="W1" s="47"/>
      <c r="X1" s="231" t="s">
        <v>54</v>
      </c>
      <c r="Y1" s="394">
        <f>(1-T1)/(MAX(N40:T40)+1)</f>
        <v>5.0000000000000044E-2</v>
      </c>
    </row>
    <row r="2" spans="1:32" ht="14.5" hidden="1" customHeight="1" thickBot="1" x14ac:dyDescent="0.6">
      <c r="A2" s="492" t="s">
        <v>87</v>
      </c>
      <c r="B2" s="492"/>
      <c r="C2" s="492"/>
      <c r="D2" s="492"/>
      <c r="E2" s="492"/>
      <c r="F2" s="492"/>
      <c r="G2" s="492"/>
      <c r="H2" s="492"/>
      <c r="I2" s="492"/>
      <c r="J2" s="492"/>
      <c r="M2" s="473"/>
      <c r="N2" s="473"/>
      <c r="O2" s="473"/>
      <c r="P2" s="473"/>
      <c r="Q2" s="473"/>
      <c r="R2" s="473"/>
      <c r="S2" s="473"/>
      <c r="Y2" s="235"/>
      <c r="Z2" s="201"/>
      <c r="AA2" s="201"/>
      <c r="AB2" s="201"/>
      <c r="AC2" s="201"/>
      <c r="AD2" s="201"/>
      <c r="AE2" s="201"/>
      <c r="AF2" s="201"/>
    </row>
    <row r="3" spans="1:32" ht="14.5" hidden="1" customHeight="1" x14ac:dyDescent="0.55000000000000004">
      <c r="A3" s="484" t="s">
        <v>150</v>
      </c>
      <c r="B3" s="484"/>
      <c r="C3" s="484"/>
      <c r="D3" s="484"/>
      <c r="E3" s="484"/>
      <c r="F3" s="484"/>
      <c r="G3" s="484"/>
      <c r="H3" s="484"/>
      <c r="I3" s="484"/>
      <c r="J3" s="485"/>
      <c r="K3" s="463" t="s">
        <v>141</v>
      </c>
      <c r="M3" s="473"/>
      <c r="N3" s="473"/>
      <c r="O3" s="473"/>
      <c r="P3" s="473"/>
      <c r="Q3" s="473"/>
      <c r="R3" s="473"/>
      <c r="S3" s="473"/>
      <c r="Y3" s="235"/>
      <c r="Z3" s="201"/>
      <c r="AA3" s="201"/>
      <c r="AB3" s="201"/>
      <c r="AC3" s="201"/>
      <c r="AD3" s="201"/>
      <c r="AE3" s="201"/>
      <c r="AF3" s="201"/>
    </row>
    <row r="4" spans="1:32" hidden="1" x14ac:dyDescent="0.55000000000000004">
      <c r="A4" s="484" t="s">
        <v>151</v>
      </c>
      <c r="B4" s="484"/>
      <c r="C4" s="484"/>
      <c r="D4" s="484"/>
      <c r="E4" s="484"/>
      <c r="F4" s="484"/>
      <c r="G4" s="484"/>
      <c r="H4" s="484"/>
      <c r="I4" s="484"/>
      <c r="J4" s="485"/>
      <c r="K4" s="464"/>
      <c r="M4" s="473"/>
      <c r="N4" s="473"/>
      <c r="O4" s="473"/>
      <c r="P4" s="473"/>
      <c r="Q4" s="473"/>
      <c r="R4" s="473"/>
      <c r="S4" s="473"/>
      <c r="Y4" s="235"/>
      <c r="Z4" s="201"/>
      <c r="AA4" s="201"/>
      <c r="AB4" s="201"/>
      <c r="AC4" s="201"/>
      <c r="AD4" s="201"/>
      <c r="AE4" s="201"/>
      <c r="AF4" s="201"/>
    </row>
    <row r="5" spans="1:32" hidden="1" x14ac:dyDescent="0.55000000000000004">
      <c r="A5" s="484" t="s">
        <v>152</v>
      </c>
      <c r="B5" s="484"/>
      <c r="C5" s="484"/>
      <c r="D5" s="484"/>
      <c r="E5" s="484"/>
      <c r="F5" s="484"/>
      <c r="G5" s="484"/>
      <c r="H5" s="484"/>
      <c r="I5" s="484"/>
      <c r="J5" s="485"/>
      <c r="K5" s="464"/>
      <c r="M5" s="473"/>
      <c r="N5" s="473"/>
      <c r="O5" s="473"/>
      <c r="P5" s="473"/>
      <c r="Q5" s="473"/>
      <c r="R5" s="473"/>
      <c r="S5" s="473"/>
      <c r="Y5" s="235"/>
      <c r="Z5" s="201"/>
      <c r="AA5" s="201"/>
      <c r="AB5" s="201"/>
      <c r="AC5" s="201"/>
      <c r="AD5" s="201"/>
      <c r="AE5" s="201"/>
      <c r="AF5" s="201"/>
    </row>
    <row r="6" spans="1:32" ht="58.5" hidden="1" customHeight="1" thickBot="1" x14ac:dyDescent="0.6">
      <c r="A6" s="490" t="s">
        <v>153</v>
      </c>
      <c r="B6" s="490"/>
      <c r="C6" s="490"/>
      <c r="D6" s="490"/>
      <c r="E6" s="490"/>
      <c r="F6" s="490"/>
      <c r="G6" s="490"/>
      <c r="H6" s="490"/>
      <c r="I6" s="490"/>
      <c r="J6" s="491"/>
      <c r="K6" s="465"/>
      <c r="L6" s="200" t="s">
        <v>112</v>
      </c>
      <c r="M6" s="473"/>
      <c r="N6" s="473"/>
      <c r="O6" s="473"/>
      <c r="P6" s="473"/>
      <c r="Q6" s="473"/>
      <c r="R6" s="473"/>
      <c r="S6" s="473"/>
      <c r="Y6" s="235"/>
      <c r="Z6" s="201"/>
      <c r="AA6" s="201"/>
      <c r="AB6" s="201"/>
      <c r="AC6" s="201"/>
      <c r="AD6" s="201"/>
      <c r="AE6" s="201"/>
      <c r="AF6" s="201"/>
    </row>
    <row r="7" spans="1:32" ht="14.7" hidden="1" thickBot="1" x14ac:dyDescent="0.6">
      <c r="A7" s="488" t="s">
        <v>88</v>
      </c>
      <c r="B7" s="488"/>
      <c r="C7" s="488"/>
      <c r="D7" s="488"/>
      <c r="E7" s="488"/>
      <c r="F7" s="488"/>
      <c r="G7" s="488"/>
      <c r="H7" s="488"/>
      <c r="I7" s="488"/>
      <c r="J7" s="488"/>
      <c r="M7" s="473"/>
      <c r="N7" s="473"/>
      <c r="O7" s="473"/>
      <c r="P7" s="473"/>
      <c r="Q7" s="473"/>
      <c r="R7" s="473"/>
      <c r="S7" s="473"/>
      <c r="Y7" s="235"/>
      <c r="Z7" s="201"/>
      <c r="AA7" s="201"/>
      <c r="AB7" s="201"/>
      <c r="AC7" s="201"/>
      <c r="AD7" s="201"/>
      <c r="AE7" s="201"/>
      <c r="AF7" s="201"/>
    </row>
    <row r="8" spans="1:32" ht="14.5" hidden="1" customHeight="1" x14ac:dyDescent="0.55000000000000004">
      <c r="A8" s="488" t="s">
        <v>127</v>
      </c>
      <c r="B8" s="488"/>
      <c r="C8" s="488"/>
      <c r="D8" s="488"/>
      <c r="E8" s="488"/>
      <c r="F8" s="488"/>
      <c r="G8" s="488"/>
      <c r="H8" s="488"/>
      <c r="I8" s="488"/>
      <c r="J8" s="489"/>
      <c r="K8" s="463" t="s">
        <v>90</v>
      </c>
      <c r="M8" s="473"/>
      <c r="N8" s="473"/>
      <c r="O8" s="473"/>
      <c r="P8" s="473"/>
      <c r="Q8" s="473"/>
      <c r="R8" s="473"/>
      <c r="S8" s="473"/>
      <c r="V8" s="466"/>
      <c r="W8" s="466"/>
      <c r="X8" s="466"/>
      <c r="Y8" s="235"/>
      <c r="Z8" s="201"/>
      <c r="AA8" s="201"/>
      <c r="AB8" s="201"/>
      <c r="AC8" s="201"/>
      <c r="AD8" s="201"/>
      <c r="AE8" s="201"/>
      <c r="AF8" s="201"/>
    </row>
    <row r="9" spans="1:32" hidden="1" x14ac:dyDescent="0.55000000000000004">
      <c r="A9" s="484" t="s">
        <v>155</v>
      </c>
      <c r="B9" s="484"/>
      <c r="C9" s="484"/>
      <c r="D9" s="484"/>
      <c r="E9" s="484"/>
      <c r="F9" s="484"/>
      <c r="G9" s="484"/>
      <c r="H9" s="484"/>
      <c r="I9" s="484"/>
      <c r="J9" s="485"/>
      <c r="K9" s="464"/>
      <c r="M9" s="473"/>
      <c r="N9" s="473"/>
      <c r="O9" s="473"/>
      <c r="P9" s="473"/>
      <c r="Q9" s="473"/>
      <c r="R9" s="473"/>
      <c r="S9" s="473"/>
      <c r="V9" s="466"/>
      <c r="W9" s="466"/>
      <c r="X9" s="466"/>
      <c r="Y9" s="235"/>
      <c r="Z9" s="201"/>
      <c r="AA9" s="201"/>
      <c r="AB9" s="201"/>
      <c r="AC9" s="201"/>
      <c r="AD9" s="201"/>
      <c r="AE9" s="201"/>
      <c r="AF9" s="201"/>
    </row>
    <row r="10" spans="1:32" hidden="1" x14ac:dyDescent="0.55000000000000004">
      <c r="A10" s="484" t="s">
        <v>156</v>
      </c>
      <c r="B10" s="484"/>
      <c r="C10" s="484"/>
      <c r="D10" s="484"/>
      <c r="E10" s="484"/>
      <c r="F10" s="484"/>
      <c r="G10" s="484"/>
      <c r="H10" s="484"/>
      <c r="I10" s="484"/>
      <c r="J10" s="485"/>
      <c r="K10" s="464"/>
      <c r="M10" s="473"/>
      <c r="N10" s="473"/>
      <c r="O10" s="473"/>
      <c r="P10" s="473"/>
      <c r="Q10" s="473"/>
      <c r="R10" s="473"/>
      <c r="S10" s="473"/>
      <c r="V10" s="466"/>
      <c r="W10" s="466"/>
      <c r="X10" s="466"/>
      <c r="Y10" s="235"/>
      <c r="Z10" s="201"/>
      <c r="AA10" s="201"/>
      <c r="AB10" s="201"/>
      <c r="AC10" s="201"/>
      <c r="AD10" s="201"/>
      <c r="AE10" s="201"/>
      <c r="AF10" s="201"/>
    </row>
    <row r="11" spans="1:32" hidden="1" x14ac:dyDescent="0.55000000000000004">
      <c r="A11" s="484" t="s">
        <v>157</v>
      </c>
      <c r="B11" s="484"/>
      <c r="C11" s="484"/>
      <c r="D11" s="484"/>
      <c r="E11" s="484"/>
      <c r="F11" s="484"/>
      <c r="G11" s="484"/>
      <c r="H11" s="484"/>
      <c r="I11" s="484"/>
      <c r="J11" s="485"/>
      <c r="K11" s="464"/>
      <c r="M11" s="473"/>
      <c r="N11" s="473"/>
      <c r="O11" s="473"/>
      <c r="P11" s="473"/>
      <c r="Q11" s="473"/>
      <c r="R11" s="473"/>
      <c r="S11" s="473"/>
      <c r="V11" s="466"/>
      <c r="W11" s="466"/>
      <c r="X11" s="466"/>
      <c r="Y11" s="235"/>
      <c r="Z11" s="201"/>
      <c r="AA11" s="201"/>
      <c r="AB11" s="201"/>
      <c r="AC11" s="201"/>
      <c r="AD11" s="201"/>
      <c r="AE11" s="201"/>
      <c r="AF11" s="201"/>
    </row>
    <row r="12" spans="1:32" ht="28.8" hidden="1" x14ac:dyDescent="0.55000000000000004">
      <c r="A12" s="486" t="s">
        <v>154</v>
      </c>
      <c r="B12" s="486"/>
      <c r="C12" s="486"/>
      <c r="D12" s="486"/>
      <c r="E12" s="486"/>
      <c r="F12" s="486"/>
      <c r="G12" s="486"/>
      <c r="H12" s="486"/>
      <c r="I12" s="486"/>
      <c r="J12" s="487"/>
      <c r="K12" s="464"/>
      <c r="L12" s="200" t="s">
        <v>81</v>
      </c>
      <c r="M12" s="473"/>
      <c r="N12" s="473"/>
      <c r="O12" s="473"/>
      <c r="P12" s="473"/>
      <c r="Q12" s="473"/>
      <c r="R12" s="473"/>
      <c r="S12" s="473"/>
      <c r="V12" s="466"/>
      <c r="W12" s="466"/>
      <c r="X12" s="466"/>
      <c r="Y12" s="235"/>
      <c r="Z12" s="201"/>
      <c r="AA12" s="201"/>
      <c r="AB12" s="201"/>
      <c r="AC12" s="201"/>
      <c r="AD12" s="201"/>
      <c r="AE12" s="201"/>
      <c r="AF12" s="201"/>
    </row>
    <row r="13" spans="1:32" hidden="1" x14ac:dyDescent="0.55000000000000004">
      <c r="A13" s="488" t="s">
        <v>89</v>
      </c>
      <c r="B13" s="488"/>
      <c r="C13" s="488"/>
      <c r="D13" s="488"/>
      <c r="E13" s="488"/>
      <c r="F13" s="488"/>
      <c r="G13" s="488"/>
      <c r="H13" s="488"/>
      <c r="I13" s="488"/>
      <c r="J13" s="489"/>
      <c r="K13" s="464"/>
      <c r="M13" s="473"/>
      <c r="N13" s="473"/>
      <c r="O13" s="473"/>
      <c r="P13" s="473"/>
      <c r="Q13" s="473"/>
      <c r="R13" s="473"/>
      <c r="S13" s="473"/>
      <c r="V13" s="466"/>
      <c r="W13" s="466"/>
      <c r="X13" s="466"/>
      <c r="Y13" s="235"/>
      <c r="Z13" s="201"/>
      <c r="AA13" s="201"/>
      <c r="AB13" s="201"/>
      <c r="AC13" s="201"/>
      <c r="AD13" s="201"/>
      <c r="AE13" s="201"/>
      <c r="AF13" s="201"/>
    </row>
    <row r="14" spans="1:32" hidden="1" x14ac:dyDescent="0.55000000000000004">
      <c r="A14" s="484" t="s">
        <v>159</v>
      </c>
      <c r="B14" s="484"/>
      <c r="C14" s="484"/>
      <c r="D14" s="484"/>
      <c r="E14" s="484"/>
      <c r="F14" s="484"/>
      <c r="G14" s="484"/>
      <c r="H14" s="484"/>
      <c r="I14" s="484"/>
      <c r="J14" s="485"/>
      <c r="K14" s="464"/>
      <c r="M14" s="473"/>
      <c r="N14" s="473"/>
      <c r="O14" s="473"/>
      <c r="P14" s="473"/>
      <c r="Q14" s="473"/>
      <c r="R14" s="473"/>
      <c r="S14" s="473"/>
      <c r="V14" s="466"/>
      <c r="W14" s="466"/>
      <c r="X14" s="466"/>
      <c r="Y14" s="235"/>
      <c r="Z14" s="201"/>
      <c r="AA14" s="201"/>
      <c r="AB14" s="201"/>
      <c r="AC14" s="201"/>
      <c r="AD14" s="201"/>
      <c r="AE14" s="201"/>
      <c r="AF14" s="201"/>
    </row>
    <row r="15" spans="1:32" ht="14.7" hidden="1" thickBot="1" x14ac:dyDescent="0.6">
      <c r="A15" s="484" t="s">
        <v>160</v>
      </c>
      <c r="B15" s="484"/>
      <c r="C15" s="484"/>
      <c r="D15" s="484"/>
      <c r="E15" s="484"/>
      <c r="F15" s="484"/>
      <c r="G15" s="484"/>
      <c r="H15" s="484"/>
      <c r="I15" s="484"/>
      <c r="J15" s="485"/>
      <c r="K15" s="465"/>
      <c r="M15" s="473"/>
      <c r="N15" s="473"/>
      <c r="O15" s="473"/>
      <c r="P15" s="473"/>
      <c r="Q15" s="473"/>
      <c r="R15" s="473"/>
      <c r="S15" s="473"/>
      <c r="V15" s="466"/>
      <c r="W15" s="466"/>
      <c r="X15" s="466"/>
      <c r="Y15" s="235"/>
      <c r="Z15" s="201"/>
      <c r="AA15" s="201"/>
      <c r="AB15" s="201"/>
      <c r="AC15" s="201"/>
      <c r="AD15" s="201"/>
      <c r="AE15" s="201"/>
      <c r="AF15" s="201"/>
    </row>
    <row r="16" spans="1:32" ht="14.7" hidden="1" thickBot="1" x14ac:dyDescent="0.6">
      <c r="A16" s="484" t="s">
        <v>161</v>
      </c>
      <c r="B16" s="484"/>
      <c r="C16" s="484"/>
      <c r="D16" s="484"/>
      <c r="E16" s="484"/>
      <c r="F16" s="484"/>
      <c r="G16" s="484"/>
      <c r="H16" s="484"/>
      <c r="I16" s="484"/>
      <c r="J16" s="484"/>
      <c r="K16" s="424"/>
      <c r="M16" s="473"/>
      <c r="N16" s="473"/>
      <c r="O16" s="473"/>
      <c r="P16" s="473"/>
      <c r="Q16" s="473"/>
      <c r="R16" s="473"/>
      <c r="S16" s="473"/>
      <c r="V16" s="466"/>
      <c r="W16" s="466"/>
      <c r="X16" s="466"/>
      <c r="Y16" s="235"/>
      <c r="Z16" s="201"/>
      <c r="AA16" s="201"/>
      <c r="AB16" s="201"/>
      <c r="AC16" s="201"/>
      <c r="AD16" s="201"/>
      <c r="AE16" s="201"/>
      <c r="AF16" s="201"/>
    </row>
    <row r="17" spans="1:32" ht="29.1" hidden="1" customHeight="1" x14ac:dyDescent="0.55000000000000004">
      <c r="A17" s="486" t="s">
        <v>158</v>
      </c>
      <c r="B17" s="486"/>
      <c r="C17" s="486"/>
      <c r="D17" s="486"/>
      <c r="E17" s="486"/>
      <c r="F17" s="486"/>
      <c r="G17" s="486"/>
      <c r="H17" s="486"/>
      <c r="I17" s="486"/>
      <c r="J17" s="486"/>
      <c r="K17" s="463" t="s">
        <v>93</v>
      </c>
      <c r="L17" s="200" t="s">
        <v>81</v>
      </c>
      <c r="M17" s="473"/>
      <c r="N17" s="473"/>
      <c r="O17" s="473"/>
      <c r="P17" s="473"/>
      <c r="Q17" s="473"/>
      <c r="R17" s="473"/>
      <c r="S17" s="473"/>
      <c r="V17" s="466"/>
      <c r="W17" s="466"/>
      <c r="X17" s="466"/>
      <c r="Y17" s="235"/>
      <c r="Z17" s="201"/>
      <c r="AA17" s="201"/>
      <c r="AB17" s="201"/>
      <c r="AC17" s="201"/>
      <c r="AD17" s="201"/>
      <c r="AE17" s="201"/>
      <c r="AF17" s="201"/>
    </row>
    <row r="18" spans="1:32" ht="14.5" hidden="1" customHeight="1" x14ac:dyDescent="0.55000000000000004">
      <c r="A18" s="467" t="s">
        <v>185</v>
      </c>
      <c r="B18" s="467"/>
      <c r="C18" s="467"/>
      <c r="D18" s="467"/>
      <c r="E18" s="467"/>
      <c r="F18" s="467"/>
      <c r="G18" s="467"/>
      <c r="H18" s="467"/>
      <c r="I18" s="467"/>
      <c r="J18" s="493"/>
      <c r="K18" s="464"/>
      <c r="M18" s="473"/>
      <c r="N18" s="473"/>
      <c r="O18" s="473"/>
      <c r="P18" s="473"/>
      <c r="Q18" s="473"/>
      <c r="R18" s="473"/>
      <c r="S18" s="473"/>
      <c r="V18" s="466"/>
      <c r="W18" s="466"/>
      <c r="X18" s="466"/>
      <c r="Y18" s="235"/>
      <c r="Z18" s="201"/>
      <c r="AA18" s="201"/>
      <c r="AB18" s="201"/>
      <c r="AC18" s="201"/>
      <c r="AD18" s="201"/>
      <c r="AE18" s="201"/>
      <c r="AF18" s="201"/>
    </row>
    <row r="19" spans="1:32" ht="29.1" hidden="1" thickBot="1" x14ac:dyDescent="0.6">
      <c r="A19" s="494" t="s">
        <v>186</v>
      </c>
      <c r="B19" s="494"/>
      <c r="C19" s="494"/>
      <c r="D19" s="494"/>
      <c r="E19" s="494"/>
      <c r="F19" s="494"/>
      <c r="G19" s="494"/>
      <c r="H19" s="494"/>
      <c r="I19" s="494"/>
      <c r="J19" s="495"/>
      <c r="K19" s="465"/>
      <c r="L19" s="200" t="s">
        <v>81</v>
      </c>
      <c r="M19" s="473"/>
      <c r="N19" s="473"/>
      <c r="O19" s="473"/>
      <c r="P19" s="473"/>
      <c r="Q19" s="473"/>
      <c r="R19" s="473"/>
      <c r="S19" s="473"/>
      <c r="V19" s="466"/>
      <c r="W19" s="466"/>
      <c r="X19" s="466"/>
      <c r="Z19" s="201"/>
      <c r="AA19" s="201"/>
      <c r="AB19" s="201"/>
      <c r="AC19" s="201"/>
      <c r="AD19" s="201"/>
      <c r="AE19" s="201"/>
      <c r="AF19" s="201"/>
    </row>
    <row r="20" spans="1:32" ht="16" customHeight="1" thickBot="1" x14ac:dyDescent="0.6">
      <c r="A20" s="443" t="s">
        <v>9</v>
      </c>
      <c r="B20" s="239" t="s">
        <v>83</v>
      </c>
      <c r="C20" s="240"/>
      <c r="D20" s="240"/>
      <c r="E20" s="240"/>
      <c r="F20" s="240"/>
      <c r="G20" s="240"/>
      <c r="H20" s="240"/>
      <c r="I20" s="240"/>
      <c r="J20" s="241"/>
      <c r="K20" s="241"/>
    </row>
    <row r="21" spans="1:32" ht="41.1" customHeight="1" thickBot="1" x14ac:dyDescent="0.6">
      <c r="A21" s="444"/>
      <c r="B21" s="325" t="s">
        <v>9</v>
      </c>
      <c r="C21" s="222" t="s">
        <v>6</v>
      </c>
      <c r="D21" s="223" t="s">
        <v>10</v>
      </c>
      <c r="E21" s="285" t="s">
        <v>11</v>
      </c>
      <c r="K21" s="463" t="str">
        <f>IF(C22&lt;&gt;VALUE($F$1),"Total families participating must be "&amp;$F$1&amp;"."&amp;CHAR(10),"")&amp;IF(C23&lt;&gt;VALUE($H$1),"Total families surveyed must be "&amp;$H$1&amp;"."&amp;CHAR(10),"")&amp;IF(C24&lt;&gt;VALUE($J$1),"Total families responded must be "&amp;$J$1&amp;".","")&amp;IF(OR(C22&lt;&gt;VALUE($F$1),C23&lt;&gt;VALUE($H$1),C24&lt;&gt;VALUE($J$1)),"",IF(OR(MAX(N40:T40)&lt;=0,MAX(N40:T40)=COUNTA(D28:J28)),"","! Note: Results include data from only "&amp;IF(MAX(N40:T40)=1,"this 1 category: ", "these "&amp;MAX(N40:T40)&amp;" categories: "))&amp;IF(OR(MAX(N40:T40)&lt;=0,MAX(N40:T40)=COUNTA(D28:J28)),"",SUBSTITUTE(N28&amp;"; "&amp;IF(O28="","",O28&amp;"; "&amp;IF(P28="","",P28&amp;"; "&amp;IF(Q28="","",Q28&amp;"; "&amp;IF(R28="","",R28&amp;"; "&amp;IF(S28="","",S28&amp;"; "&amp;IF(T28="","",T28&amp;"; ")))))),"; ","",MAX(N40:T40))&amp;"."))</f>
        <v/>
      </c>
    </row>
    <row r="22" spans="1:32" s="245" customFormat="1" ht="15.6" x14ac:dyDescent="0.55000000000000004">
      <c r="A22" s="444"/>
      <c r="B22" s="209" t="s">
        <v>130</v>
      </c>
      <c r="C22" s="243">
        <f>SUM(D22:J22)</f>
        <v>0</v>
      </c>
      <c r="D22" s="395"/>
      <c r="E22" s="404"/>
      <c r="F22" s="138"/>
      <c r="G22" s="138"/>
      <c r="H22" s="138"/>
      <c r="I22" s="138"/>
      <c r="J22" s="138"/>
      <c r="K22" s="464"/>
      <c r="L22" s="244"/>
      <c r="N22" s="213"/>
      <c r="O22" s="213"/>
      <c r="P22" s="213"/>
      <c r="Q22" s="213"/>
      <c r="R22" s="213"/>
      <c r="S22" s="213"/>
      <c r="T22" s="213"/>
      <c r="U22" s="213"/>
      <c r="V22" s="213"/>
      <c r="W22" s="213"/>
      <c r="X22" s="246"/>
      <c r="Z22" s="247"/>
      <c r="AA22" s="247"/>
      <c r="AB22" s="247"/>
      <c r="AC22" s="247"/>
      <c r="AD22" s="247"/>
      <c r="AE22" s="247"/>
      <c r="AF22" s="247"/>
    </row>
    <row r="23" spans="1:32" s="245" customFormat="1" ht="15.6" x14ac:dyDescent="0.55000000000000004">
      <c r="A23" s="444"/>
      <c r="B23" s="279" t="s">
        <v>78</v>
      </c>
      <c r="C23" s="248">
        <f t="shared" ref="C23:C24" si="0">SUM(D23:J23)</f>
        <v>0</v>
      </c>
      <c r="D23" s="398"/>
      <c r="E23" s="405"/>
      <c r="F23" s="138"/>
      <c r="G23" s="138"/>
      <c r="H23" s="138"/>
      <c r="I23" s="138"/>
      <c r="J23" s="138"/>
      <c r="K23" s="464"/>
      <c r="L23" s="244"/>
      <c r="N23" s="213"/>
      <c r="O23" s="213"/>
      <c r="P23" s="213"/>
      <c r="Q23" s="213"/>
      <c r="R23" s="213"/>
      <c r="S23" s="213"/>
      <c r="T23" s="213"/>
      <c r="U23" s="213"/>
      <c r="V23" s="213"/>
      <c r="W23" s="213"/>
      <c r="X23" s="246"/>
      <c r="Z23" s="247"/>
      <c r="AA23" s="247"/>
      <c r="AB23" s="247"/>
      <c r="AC23" s="247"/>
      <c r="AD23" s="247"/>
      <c r="AE23" s="247"/>
      <c r="AF23" s="247"/>
    </row>
    <row r="24" spans="1:32" s="245" customFormat="1" ht="15.9" thickBot="1" x14ac:dyDescent="0.6">
      <c r="A24" s="444"/>
      <c r="B24" s="217" t="s">
        <v>7</v>
      </c>
      <c r="C24" s="249">
        <f t="shared" si="0"/>
        <v>0</v>
      </c>
      <c r="D24" s="401"/>
      <c r="E24" s="406"/>
      <c r="F24" s="138"/>
      <c r="G24" s="138"/>
      <c r="H24" s="138"/>
      <c r="I24" s="138"/>
      <c r="J24" s="138"/>
      <c r="K24" s="465"/>
      <c r="L24" s="244"/>
      <c r="N24" s="213"/>
      <c r="O24" s="213"/>
      <c r="P24" s="213"/>
      <c r="Q24" s="213"/>
      <c r="R24" s="213"/>
      <c r="S24" s="213"/>
      <c r="T24" s="213"/>
      <c r="U24" s="213"/>
      <c r="V24" s="213"/>
      <c r="W24" s="213"/>
      <c r="X24" s="246"/>
      <c r="Z24" s="247"/>
      <c r="AA24" s="247"/>
      <c r="AB24" s="247"/>
      <c r="AC24" s="247"/>
      <c r="AD24" s="247"/>
      <c r="AE24" s="247"/>
      <c r="AF24" s="247"/>
    </row>
    <row r="25" spans="1:32" ht="14.7" thickBot="1" x14ac:dyDescent="0.6">
      <c r="A25" s="444"/>
    </row>
    <row r="26" spans="1:32" ht="15.9" thickBot="1" x14ac:dyDescent="0.6">
      <c r="A26" s="444"/>
      <c r="B26" s="239" t="s">
        <v>84</v>
      </c>
      <c r="C26" s="240"/>
      <c r="D26" s="240"/>
      <c r="E26" s="240"/>
      <c r="F26" s="240"/>
      <c r="G26" s="240"/>
      <c r="H26" s="240"/>
      <c r="I26" s="240"/>
      <c r="J26" s="241"/>
      <c r="K26" s="241"/>
    </row>
    <row r="27" spans="1:32" ht="15.9" thickBot="1" x14ac:dyDescent="0.6">
      <c r="A27" s="444"/>
      <c r="B27" s="251" t="s">
        <v>127</v>
      </c>
      <c r="C27" s="252"/>
      <c r="D27" s="252"/>
      <c r="E27" s="252"/>
      <c r="F27" s="252"/>
      <c r="G27" s="252"/>
      <c r="H27" s="252"/>
      <c r="I27" s="252"/>
      <c r="J27" s="253"/>
      <c r="K27" s="463" t="str">
        <f>IF(C32="Yes","*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IF(V28=0,"",CHAR(10)&amp;CHAR(10)&amp;"* There "&amp;IF(V28=1,"is ","are ")&amp;V28&amp;" cell"&amp;IF(V28=1,"","s")&amp;" contributing to expected value which "&amp;IF(V28=1,"is","are")&amp;" too small to include calculations. In this table, cell"&amp;IF(V28=1,": ","s: ")&amp;SUBSTITUTE(V30,"; ","",V28)&amp;".")</f>
        <v/>
      </c>
    </row>
    <row r="28" spans="1:32" s="137" customFormat="1" ht="30.6" customHeight="1" x14ac:dyDescent="0.55000000000000004">
      <c r="A28" s="444"/>
      <c r="B28" s="324" t="s">
        <v>9</v>
      </c>
      <c r="C28" s="267" t="s">
        <v>6</v>
      </c>
      <c r="D28" s="268" t="s">
        <v>10</v>
      </c>
      <c r="E28" s="280" t="s">
        <v>11</v>
      </c>
      <c r="F28" s="138"/>
      <c r="G28" s="138"/>
      <c r="H28" s="138"/>
      <c r="I28" s="138"/>
      <c r="J28" s="138"/>
      <c r="K28" s="464"/>
      <c r="L28" s="136"/>
      <c r="M28" s="66" t="s">
        <v>6</v>
      </c>
      <c r="N28" s="13" t="str">
        <f t="shared" ref="N28:T28" si="1">IF(N40="","",INDEX($D28:$J28,1,MATCH(N40,$D40:$J40,0)))</f>
        <v/>
      </c>
      <c r="O28" s="14" t="str">
        <f t="shared" si="1"/>
        <v/>
      </c>
      <c r="P28" s="14" t="str">
        <f t="shared" si="1"/>
        <v/>
      </c>
      <c r="Q28" s="14" t="str">
        <f t="shared" si="1"/>
        <v/>
      </c>
      <c r="R28" s="14" t="str">
        <f t="shared" si="1"/>
        <v/>
      </c>
      <c r="S28" s="14" t="str">
        <f t="shared" si="1"/>
        <v/>
      </c>
      <c r="T28" s="15" t="str">
        <f t="shared" si="1"/>
        <v/>
      </c>
      <c r="U28" s="12"/>
      <c r="V28" s="27">
        <f>(COUNTIFS(Z30:AF30,"&lt;"&amp;5)-COUNTIFS(Z30:AF30,"&lt;"&amp;5,Z28:AF28,""))+(COUNTIFS(Z31:AF31,"&lt;"&amp;5)-COUNTIFS(Z31:AF31,"&lt;"&amp;5,Z28:AF28,""))</f>
        <v>0</v>
      </c>
      <c r="W28" s="12"/>
      <c r="X28" s="19" t="str">
        <f>B40</f>
        <v>HISPANIC ORIGIN</v>
      </c>
      <c r="Y28" s="67" t="s">
        <v>6</v>
      </c>
      <c r="Z28" s="22" t="str">
        <f>N28</f>
        <v/>
      </c>
      <c r="AA28" s="23" t="str">
        <f t="shared" ref="AA28:AF28" si="2">O28</f>
        <v/>
      </c>
      <c r="AB28" s="23" t="str">
        <f t="shared" si="2"/>
        <v/>
      </c>
      <c r="AC28" s="23" t="str">
        <f t="shared" si="2"/>
        <v/>
      </c>
      <c r="AD28" s="23" t="str">
        <f t="shared" si="2"/>
        <v/>
      </c>
      <c r="AE28" s="23" t="str">
        <f t="shared" si="2"/>
        <v/>
      </c>
      <c r="AF28" s="20" t="str">
        <f t="shared" si="2"/>
        <v/>
      </c>
    </row>
    <row r="29" spans="1:32" ht="30.6" customHeight="1" x14ac:dyDescent="0.55000000000000004">
      <c r="A29" s="444"/>
      <c r="B29" s="104" t="s">
        <v>130</v>
      </c>
      <c r="C29" s="68">
        <f>SUM(D29:J29)</f>
        <v>0</v>
      </c>
      <c r="D29" s="202" t="str">
        <f>IF(OR(D22="",D22&lt;0),"",D22)</f>
        <v/>
      </c>
      <c r="E29" s="204" t="str">
        <f>IF(OR(E22="",E22&lt;0),"",E22)</f>
        <v/>
      </c>
      <c r="K29" s="464"/>
      <c r="M29" s="69">
        <f>SUM(N29:T29)</f>
        <v>0</v>
      </c>
      <c r="N29" s="70" t="str">
        <f t="shared" ref="N29:T29" si="3">IF(N40="","",INDEX($D29:$J29,1,MATCH(N40,$D40:$J40,0)))</f>
        <v/>
      </c>
      <c r="O29" s="71" t="str">
        <f t="shared" si="3"/>
        <v/>
      </c>
      <c r="P29" s="71" t="str">
        <f t="shared" si="3"/>
        <v/>
      </c>
      <c r="Q29" s="71" t="str">
        <f t="shared" si="3"/>
        <v/>
      </c>
      <c r="R29" s="71" t="str">
        <f t="shared" si="3"/>
        <v/>
      </c>
      <c r="S29" s="71" t="str">
        <f t="shared" si="3"/>
        <v/>
      </c>
      <c r="T29" s="72" t="str">
        <f t="shared" si="3"/>
        <v/>
      </c>
      <c r="V29" s="26"/>
      <c r="X29" s="73" t="s">
        <v>36</v>
      </c>
      <c r="Y29" s="74">
        <f t="shared" ref="Y29:AF29" si="4">SUM(M29:M30)</f>
        <v>0</v>
      </c>
      <c r="Z29" s="75">
        <f t="shared" si="4"/>
        <v>0</v>
      </c>
      <c r="AA29" s="76">
        <f t="shared" si="4"/>
        <v>0</v>
      </c>
      <c r="AB29" s="76">
        <f t="shared" si="4"/>
        <v>0</v>
      </c>
      <c r="AC29" s="76">
        <f t="shared" si="4"/>
        <v>0</v>
      </c>
      <c r="AD29" s="76">
        <f t="shared" si="4"/>
        <v>0</v>
      </c>
      <c r="AE29" s="76">
        <f t="shared" si="4"/>
        <v>0</v>
      </c>
      <c r="AF29" s="77">
        <f t="shared" si="4"/>
        <v>0</v>
      </c>
    </row>
    <row r="30" spans="1:32" ht="30.6" customHeight="1" x14ac:dyDescent="0.55000000000000004">
      <c r="A30" s="444"/>
      <c r="B30" s="105" t="s">
        <v>7</v>
      </c>
      <c r="C30" s="57">
        <f>SUM(D30:J30)</f>
        <v>0</v>
      </c>
      <c r="D30" s="205" t="str">
        <f>IF(OR(D24="",D24&lt;0),"",D24)</f>
        <v/>
      </c>
      <c r="E30" s="207" t="str">
        <f>IF(OR(E24="",E24&lt;0),"",E24)</f>
        <v/>
      </c>
      <c r="K30" s="464"/>
      <c r="M30" s="78">
        <f>SUM(N30:T30)</f>
        <v>0</v>
      </c>
      <c r="N30" s="79" t="str">
        <f t="shared" ref="N30:T30" si="5">IF(N40="","",INDEX($D30:$J30,1,MATCH(N40,$D40:$J40,0)))</f>
        <v/>
      </c>
      <c r="O30" s="80" t="str">
        <f t="shared" si="5"/>
        <v/>
      </c>
      <c r="P30" s="80" t="str">
        <f t="shared" si="5"/>
        <v/>
      </c>
      <c r="Q30" s="80" t="str">
        <f t="shared" si="5"/>
        <v/>
      </c>
      <c r="R30" s="80" t="str">
        <f t="shared" si="5"/>
        <v/>
      </c>
      <c r="S30" s="80" t="str">
        <f t="shared" si="5"/>
        <v/>
      </c>
      <c r="T30" s="81" t="str">
        <f t="shared" si="5"/>
        <v/>
      </c>
      <c r="V30" s="458" t="str">
        <f>IF(AND(Z30&lt;5,Z28&lt;&gt;""),SUBSTITUTE(ADDRESS(ROWS($1:29),MATCH(Z28,$A28:$J28,0)),"$","")&amp;"; ","")&amp;
IF(AND(AA30&lt;5,AA28&lt;&gt;""),SUBSTITUTE(ADDRESS(ROWS($1:29),MATCH(AA28,$A28:$J28,0)),"$","")&amp;"; ","")&amp;
IF(AND(AB30&lt;5,AB28&lt;&gt;""),SUBSTITUTE(ADDRESS(ROWS($1:29),MATCH(AB28,$A28:$J28,0)),"$","")&amp;"; ","")&amp;
IF(AND(AC30&lt;5,AC28&lt;&gt;""),SUBSTITUTE(ADDRESS(ROWS($1:29),MATCH(AC28,$A28:$J28,0)),"$","")&amp;"; ","")&amp;
IF(AND(AD30&lt;5,AD28&lt;&gt;""),SUBSTITUTE(ADDRESS(ROWS($1:29),MATCH(AD28,$A28:$J28,0)),"$","")&amp;"; ","")&amp;
IF(AND(AE30&lt;5,AE28&lt;&gt;""),SUBSTITUTE(ADDRESS(ROWS($1:29),MATCH(AE28,$A28:$J28,0)),"$","")&amp;"; ","")&amp;
IF(AND(AF30&lt;5,AF28&lt;&gt;""),SUBSTITUTE(ADDRESS(ROWS($1:29),MATCH(AF28,$A28:$J28,0)),"$","")&amp;"; ","")&amp;
IF(AND(Z31&lt;5,Z28&lt;&gt;""),SUBSTITUTE(ADDRESS(ROWS($1:30),MATCH(Z28,$A28:$J28,0)),"$","")&amp;"; ","")&amp;
IF(AND(AA31&lt;5,AA28&lt;&gt;""),SUBSTITUTE(ADDRESS(ROWS($1:30),MATCH(AA28,$A28:$J28,0)),"$","")&amp;"; ","")&amp;
IF(AND(AB31&lt;5,AB28&lt;&gt;""),SUBSTITUTE(ADDRESS(ROWS($1:30),MATCH(AB28,$A28:$J28,0)),"$","")&amp;"; ","")&amp;
IF(AND(AC31&lt;5,AC28&lt;&gt;""),SUBSTITUTE(ADDRESS(ROWS($1:30),MATCH(AC28,$A28:$J28,0)),"$","")&amp;"; ","")&amp;
IF(AND(AD31&lt;5,AD28&lt;&gt;""),SUBSTITUTE(ADDRESS(ROWS($1:30),MATCH(AD28,$A28:$J28,0)),"$","")&amp;"; ","")&amp;
IF(AND(AE31&lt;5,AE28&lt;&gt;""),SUBSTITUTE(ADDRESS(ROWS($1:30),MATCH(AE28,$A28:$J28,0)),"$","")&amp;"; ","")&amp;
IF(AND(AF31&lt;5,AF28&lt;&gt;""),SUBSTITUTE(ADDRESS(ROWS($1:30),MATCH(AF28,$A28:$J28,0)),"$","")&amp;"; ","")</f>
        <v/>
      </c>
      <c r="Y30" s="82" t="s">
        <v>37</v>
      </c>
      <c r="Z30" s="83" t="str">
        <f t="shared" ref="Z30:AF30" si="6">IFERROR(Z29*$M29/$Y29,"")</f>
        <v/>
      </c>
      <c r="AA30" s="84" t="str">
        <f t="shared" si="6"/>
        <v/>
      </c>
      <c r="AB30" s="84" t="str">
        <f t="shared" si="6"/>
        <v/>
      </c>
      <c r="AC30" s="84" t="str">
        <f t="shared" si="6"/>
        <v/>
      </c>
      <c r="AD30" s="84" t="str">
        <f t="shared" si="6"/>
        <v/>
      </c>
      <c r="AE30" s="84" t="str">
        <f t="shared" si="6"/>
        <v/>
      </c>
      <c r="AF30" s="85" t="str">
        <f t="shared" si="6"/>
        <v/>
      </c>
    </row>
    <row r="31" spans="1:32" ht="30.6" customHeight="1" thickBot="1" x14ac:dyDescent="0.6">
      <c r="A31" s="444"/>
      <c r="B31" s="106" t="s">
        <v>131</v>
      </c>
      <c r="C31" s="58" t="str">
        <f>IF(OR(C29="",C29&lt;=0),"-",C30/C29)</f>
        <v>-</v>
      </c>
      <c r="D31" s="108" t="str">
        <f t="shared" ref="D31:E31" si="7">IF(OR(D29="",D29&lt;=0),"-",D30/D29)</f>
        <v>-</v>
      </c>
      <c r="E31" s="150" t="str">
        <f t="shared" si="7"/>
        <v>-</v>
      </c>
      <c r="K31" s="464"/>
      <c r="M31" s="43" t="s">
        <v>43</v>
      </c>
      <c r="N31" s="86" t="str">
        <f t="shared" ref="N31:T32" si="8">IFERROR(N29/$M29,"")</f>
        <v/>
      </c>
      <c r="O31" s="87" t="str">
        <f t="shared" si="8"/>
        <v/>
      </c>
      <c r="P31" s="87" t="str">
        <f t="shared" si="8"/>
        <v/>
      </c>
      <c r="Q31" s="87" t="str">
        <f t="shared" si="8"/>
        <v/>
      </c>
      <c r="R31" s="87" t="str">
        <f t="shared" si="8"/>
        <v/>
      </c>
      <c r="S31" s="87" t="str">
        <f t="shared" si="8"/>
        <v/>
      </c>
      <c r="T31" s="88" t="str">
        <f t="shared" si="8"/>
        <v/>
      </c>
      <c r="U31" s="89"/>
      <c r="V31" s="459"/>
      <c r="W31" s="89"/>
      <c r="X31" s="139" t="str">
        <f>IFERROR(CHOOSE(MAX(N40:T40),"need more data","CHISQ.TEST(L21:M22, X22:Y23)","CHISQ.TEST(L21:N22, X22:Z23)","CHISQ.TEST(L21:O22, X22:AA23)","CHISQ.TEST(L21:P22, X22:AB23)","CHISQ.TEST(L21:Q22, X22:AC23)","CHISQ.TEST(L21:R22, X22:AD23)"),"")</f>
        <v/>
      </c>
      <c r="Y31" s="90" t="s">
        <v>38</v>
      </c>
      <c r="Z31" s="91" t="str">
        <f t="shared" ref="Z31:AF31" si="9">IFERROR(Z29*$M30/$Y29,"")</f>
        <v/>
      </c>
      <c r="AA31" s="92" t="str">
        <f t="shared" si="9"/>
        <v/>
      </c>
      <c r="AB31" s="92" t="str">
        <f t="shared" si="9"/>
        <v/>
      </c>
      <c r="AC31" s="92" t="str">
        <f t="shared" si="9"/>
        <v/>
      </c>
      <c r="AD31" s="92" t="str">
        <f t="shared" si="9"/>
        <v/>
      </c>
      <c r="AE31" s="92" t="str">
        <f t="shared" si="9"/>
        <v/>
      </c>
      <c r="AF31" s="93" t="str">
        <f t="shared" si="9"/>
        <v/>
      </c>
    </row>
    <row r="32" spans="1:32" ht="30.6" customHeight="1" thickBot="1" x14ac:dyDescent="0.6">
      <c r="A32" s="444"/>
      <c r="B32" s="274" t="s">
        <v>132</v>
      </c>
      <c r="C32" s="275" t="str">
        <f>IF(X33="need more data","Need more data",IF(X33="","",IF(X33&lt;=$Y$1, "No", "Yes")))</f>
        <v/>
      </c>
      <c r="D32" s="276" t="str">
        <f>IFERROR(IF(MIN(_xlfn.MINIFS($Z30:$AF30,$Z28:$AF28,D28),_xlfn.MINIFS($Z31:$AF31,$Z28:$AF28,D28))&lt;5,"-",IF(INDEX($Z33:$AF33,1,MATCH(D28,$Z28:$AF28,0))&lt;=$Y$1, "No", "Yes")),"")</f>
        <v>-</v>
      </c>
      <c r="E32" s="281" t="str">
        <f>IFERROR(IF(MIN(_xlfn.MINIFS($Z30:$AF30,$Z28:$AF28,E28),_xlfn.MINIFS($Z31:$AF31,$Z28:$AF28,E28))&lt;5,"-",IF(INDEX($Z33:$AF33,1,MATCH(E28,$Z28:$AF28,0))&lt;=$Y$1, "No", "Yes")),"")</f>
        <v>-</v>
      </c>
      <c r="K32" s="465"/>
      <c r="M32" s="44" t="s">
        <v>44</v>
      </c>
      <c r="N32" s="95" t="str">
        <f t="shared" si="8"/>
        <v/>
      </c>
      <c r="O32" s="96" t="str">
        <f t="shared" si="8"/>
        <v/>
      </c>
      <c r="P32" s="96" t="str">
        <f t="shared" si="8"/>
        <v/>
      </c>
      <c r="Q32" s="96" t="str">
        <f t="shared" si="8"/>
        <v/>
      </c>
      <c r="R32" s="96" t="str">
        <f t="shared" si="8"/>
        <v/>
      </c>
      <c r="S32" s="96" t="str">
        <f t="shared" si="8"/>
        <v/>
      </c>
      <c r="T32" s="97" t="str">
        <f t="shared" si="8"/>
        <v/>
      </c>
      <c r="U32" s="98"/>
      <c r="V32" s="26"/>
      <c r="W32" s="89"/>
      <c r="X32" s="21" t="s">
        <v>29</v>
      </c>
      <c r="Y32" s="82" t="s">
        <v>39</v>
      </c>
      <c r="Z32" s="99" t="str">
        <f t="shared" ref="Z32:AF32" si="10">IFERROR((N32-N31)/SQRT(N31*(1-N31)/$M30),"")</f>
        <v/>
      </c>
      <c r="AA32" s="100" t="str">
        <f t="shared" si="10"/>
        <v/>
      </c>
      <c r="AB32" s="100" t="str">
        <f t="shared" si="10"/>
        <v/>
      </c>
      <c r="AC32" s="100" t="str">
        <f t="shared" si="10"/>
        <v/>
      </c>
      <c r="AD32" s="100" t="str">
        <f t="shared" si="10"/>
        <v/>
      </c>
      <c r="AE32" s="100" t="str">
        <f t="shared" si="10"/>
        <v/>
      </c>
      <c r="AF32" s="101" t="str">
        <f t="shared" si="10"/>
        <v/>
      </c>
    </row>
    <row r="33" spans="1:32" ht="14.7" thickBot="1" x14ac:dyDescent="0.6">
      <c r="A33" s="444"/>
      <c r="B33" s="438"/>
      <c r="C33" s="438"/>
      <c r="D33" s="438"/>
      <c r="E33" s="438"/>
      <c r="F33" s="438"/>
      <c r="G33" s="438"/>
      <c r="H33" s="438"/>
      <c r="I33" s="438"/>
      <c r="J33" s="438"/>
      <c r="K33" s="137"/>
      <c r="L33" s="200"/>
      <c r="M33" s="139"/>
      <c r="X33" s="102" t="str">
        <f>IFERROR(CHOOSE(MAX(N40:T40),"need more data",_xlfn.CHISQ.TEST(N29:O30, Z30:AA31),_xlfn.CHISQ.TEST(N29:P30, Z30:AB31),_xlfn.CHISQ.TEST(N29:Q30, Z30:AC31),_xlfn.CHISQ.TEST(N29:R30, Z30:AD31),_xlfn.CHISQ.TEST(N29:S30, Z30:AE31),_xlfn.CHISQ.TEST(N29:T30, Z30:AF31)),"")</f>
        <v/>
      </c>
      <c r="Y33" s="103" t="s">
        <v>40</v>
      </c>
      <c r="Z33" s="91" t="str">
        <f>IF(ISNUMBER(Z32),2*NORMSDIST(-ABS(Z32)),"")</f>
        <v/>
      </c>
      <c r="AA33" s="92" t="str">
        <f t="shared" ref="AA33:AF33" si="11">IF(ISNUMBER(AA32),2*NORMSDIST(-ABS(AA32)),"")</f>
        <v/>
      </c>
      <c r="AB33" s="92" t="str">
        <f t="shared" si="11"/>
        <v/>
      </c>
      <c r="AC33" s="92" t="str">
        <f t="shared" si="11"/>
        <v/>
      </c>
      <c r="AD33" s="92" t="str">
        <f t="shared" si="11"/>
        <v/>
      </c>
      <c r="AE33" s="92" t="str">
        <f t="shared" si="11"/>
        <v/>
      </c>
      <c r="AF33" s="93" t="str">
        <f t="shared" si="11"/>
        <v/>
      </c>
    </row>
    <row r="34" spans="1:32" ht="15.9" thickBot="1" x14ac:dyDescent="0.6">
      <c r="A34" s="444"/>
      <c r="B34" s="251" t="s">
        <v>89</v>
      </c>
      <c r="C34" s="252"/>
      <c r="D34" s="252"/>
      <c r="E34" s="252"/>
      <c r="F34" s="252"/>
      <c r="G34" s="252"/>
      <c r="H34" s="252"/>
      <c r="I34" s="252"/>
      <c r="J34" s="253"/>
      <c r="K34" s="463" t="str">
        <f>IF(C39="Yes","*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IF(V36=0,"",CHAR(10)&amp;CHAR(10)&amp;"* There "&amp;IF(V36=1,"is ","are ")&amp;V36&amp;" cell"&amp;IF(V36=1,"","s")&amp;" contributing to expected value which "&amp;IF(V36=1,"is","are")&amp;" too small to include calculations. In this table, cell"&amp;IF(V36=1,": ","s: ")&amp;SUBSTITUTE(V37,"; ","",V36)&amp;".")</f>
        <v/>
      </c>
      <c r="M34" s="139"/>
      <c r="X34" s="120"/>
      <c r="Y34" s="121"/>
      <c r="Z34" s="122"/>
      <c r="AA34" s="123"/>
      <c r="AB34" s="123"/>
      <c r="AC34" s="123"/>
      <c r="AD34" s="123"/>
      <c r="AE34" s="123"/>
      <c r="AF34" s="77"/>
    </row>
    <row r="35" spans="1:32" x14ac:dyDescent="0.55000000000000004">
      <c r="A35" s="444"/>
      <c r="B35" s="324" t="s">
        <v>9</v>
      </c>
      <c r="C35" s="267" t="s">
        <v>6</v>
      </c>
      <c r="D35" s="223" t="s">
        <v>10</v>
      </c>
      <c r="E35" s="286" t="s">
        <v>11</v>
      </c>
      <c r="K35" s="464"/>
      <c r="M35" s="139"/>
      <c r="X35" s="120"/>
      <c r="Y35" s="121"/>
      <c r="Z35" s="122"/>
      <c r="AA35" s="123"/>
      <c r="AB35" s="123"/>
      <c r="AC35" s="123"/>
      <c r="AD35" s="123"/>
      <c r="AE35" s="123"/>
      <c r="AF35" s="77"/>
    </row>
    <row r="36" spans="1:32" ht="30.6" customHeight="1" x14ac:dyDescent="0.55000000000000004">
      <c r="A36" s="444"/>
      <c r="B36" s="104" t="s">
        <v>78</v>
      </c>
      <c r="C36" s="68">
        <f>SUM(D36:J36)</f>
        <v>0</v>
      </c>
      <c r="D36" s="202" t="str">
        <f>IF(OR(D23="",D23&lt;0),"",D23)</f>
        <v/>
      </c>
      <c r="E36" s="204" t="str">
        <f>IF(OR(E23="",E23&lt;0),"",E23)</f>
        <v/>
      </c>
      <c r="K36" s="464"/>
      <c r="M36" s="69">
        <f>SUM(N36:T36)</f>
        <v>0</v>
      </c>
      <c r="N36" s="70" t="str">
        <f t="shared" ref="N36:T36" si="12">IF(N40="","",INDEX($D36:$J36,1,MATCH(N40,$D40:$J40,0)))</f>
        <v/>
      </c>
      <c r="O36" s="71" t="str">
        <f t="shared" si="12"/>
        <v/>
      </c>
      <c r="P36" s="71" t="str">
        <f t="shared" si="12"/>
        <v/>
      </c>
      <c r="Q36" s="71" t="str">
        <f t="shared" si="12"/>
        <v/>
      </c>
      <c r="R36" s="71" t="str">
        <f t="shared" si="12"/>
        <v/>
      </c>
      <c r="S36" s="71" t="str">
        <f t="shared" si="12"/>
        <v/>
      </c>
      <c r="T36" s="72" t="str">
        <f t="shared" si="12"/>
        <v/>
      </c>
      <c r="V36" s="27">
        <f>(COUNTIFS(Z37:AF37,"&lt;"&amp;5)-COUNTIFS(Z37:AF37,"&lt;"&amp;5,Z28:AF28,""))+(COUNTIFS(Z38:AF38,"&lt;"&amp;5)-COUNTIFS(Z38:AF38,"&lt;"&amp;5,Z28:AF28,""))</f>
        <v>0</v>
      </c>
      <c r="X36" s="73" t="s">
        <v>36</v>
      </c>
      <c r="Y36" s="74">
        <f>SUM(M36:M37)</f>
        <v>0</v>
      </c>
      <c r="Z36" s="75">
        <f>SUM(N36:N37)</f>
        <v>0</v>
      </c>
      <c r="AA36" s="76">
        <f>SUM(O36:O37)</f>
        <v>0</v>
      </c>
      <c r="AB36" s="76">
        <f t="shared" ref="AB36:AF36" si="13">SUM(P36:P37)</f>
        <v>0</v>
      </c>
      <c r="AC36" s="76">
        <f t="shared" si="13"/>
        <v>0</v>
      </c>
      <c r="AD36" s="76">
        <f t="shared" si="13"/>
        <v>0</v>
      </c>
      <c r="AE36" s="76">
        <f t="shared" si="13"/>
        <v>0</v>
      </c>
      <c r="AF36" s="77">
        <f t="shared" si="13"/>
        <v>0</v>
      </c>
    </row>
    <row r="37" spans="1:32" ht="30.6" customHeight="1" x14ac:dyDescent="0.55000000000000004">
      <c r="A37" s="444"/>
      <c r="B37" s="105" t="s">
        <v>7</v>
      </c>
      <c r="C37" s="57">
        <f>C30</f>
        <v>0</v>
      </c>
      <c r="D37" s="205" t="str">
        <f t="shared" ref="D37:E37" si="14">D30</f>
        <v/>
      </c>
      <c r="E37" s="207" t="str">
        <f t="shared" si="14"/>
        <v/>
      </c>
      <c r="K37" s="464"/>
      <c r="M37" s="78">
        <f>SUM(N37:T37)</f>
        <v>0</v>
      </c>
      <c r="N37" s="79" t="str">
        <f t="shared" ref="N37:T37" si="15">IF(N40="","",INDEX($D37:$J37,1,MATCH(N40,$D40:$J40,0)))</f>
        <v/>
      </c>
      <c r="O37" s="80" t="str">
        <f t="shared" si="15"/>
        <v/>
      </c>
      <c r="P37" s="80" t="str">
        <f t="shared" si="15"/>
        <v/>
      </c>
      <c r="Q37" s="80" t="str">
        <f t="shared" si="15"/>
        <v/>
      </c>
      <c r="R37" s="80" t="str">
        <f t="shared" si="15"/>
        <v/>
      </c>
      <c r="S37" s="80" t="str">
        <f t="shared" si="15"/>
        <v/>
      </c>
      <c r="T37" s="81" t="str">
        <f t="shared" si="15"/>
        <v/>
      </c>
      <c r="V37" s="458" t="str">
        <f>IF(AND(Z37&lt;5,Z28&lt;&gt;""),SUBSTITUTE(ADDRESS(ROWS($1:36),MATCH(Z28,$A28:$J28,0)),"$","")&amp;"; ","")&amp;
IF(AND(AA37&lt;5,AA28&lt;&gt;""),SUBSTITUTE(ADDRESS(ROWS($1:36),MATCH(AA28,$A28:$J28,0)),"$","")&amp;"; ","")&amp;
IF(AND(AB37&lt;5,AB28&lt;&gt;""),SUBSTITUTE(ADDRESS(ROWS($1:36),MATCH(AB28,$A28:$J28,0)),"$","")&amp;"; ","")&amp;
IF(AND(AC37&lt;5,AC28&lt;&gt;""),SUBSTITUTE(ADDRESS(ROWS($1:36),MATCH(AC28,$A28:$J28,0)),"$","")&amp;"; ","")&amp;
IF(AND(AD37&lt;5,AD28&lt;&gt;""),SUBSTITUTE(ADDRESS(ROWS($1:36),MATCH(AD28,$A28:$J28,0)),"$","")&amp;"; ","")&amp;
IF(AND(AE37&lt;5,AE28&lt;&gt;""),SUBSTITUTE(ADDRESS(ROWS($1:36),MATCH(AE28,$A28:$J28,0)),"$","")&amp;"; ","")&amp;
IF(AND(AF37&lt;5,AF28&lt;&gt;""),SUBSTITUTE(ADDRESS(ROWS($1:36),MATCH(AF28,$A28:$J28,0)),"$","")&amp;"; ","")&amp;
IF(AND(Z38&lt;5,Z28&lt;&gt;""),SUBSTITUTE(ADDRESS(ROWS($1:37),MATCH(Z28,$A28:$J28,0)),"$","")&amp;"; ","")&amp;
IF(AND(AA38&lt;5,AA28&lt;&gt;""),SUBSTITUTE(ADDRESS(ROWS($1:37),MATCH(AA28,$A28:$J28,0)),"$","")&amp;"; ","")&amp;
IF(AND(AB38&lt;5,AB28&lt;&gt;""),SUBSTITUTE(ADDRESS(ROWS($1:37),MATCH(AB28,$A28:$J28,0)),"$","")&amp;"; ","")&amp;
IF(AND(AC38&lt;5,AC28&lt;&gt;""),SUBSTITUTE(ADDRESS(ROWS($1:37),MATCH(AC28,$A28:$J28,0)),"$","")&amp;"; ","")&amp;
IF(AND(AD38&lt;5,AD28&lt;&gt;""),SUBSTITUTE(ADDRESS(ROWS($1:37),MATCH(AD28,$A28:$J28,0)),"$","")&amp;"; ","")&amp;
IF(AND(AE38&lt;5,AE28&lt;&gt;""),SUBSTITUTE(ADDRESS(ROWS($1:37),MATCH(AE28,$A28:$J28,0)),"$","")&amp;"; ","")&amp;
IF(AND(AF38&lt;5,AF28&lt;&gt;""),SUBSTITUTE(ADDRESS(ROWS($1:37),MATCH(AF28,$A28:$J28,0)),"$","")&amp;"; ","")</f>
        <v/>
      </c>
      <c r="Y37" s="82" t="s">
        <v>37</v>
      </c>
      <c r="Z37" s="83" t="str">
        <f t="shared" ref="Z37:AF37" si="16">IFERROR(Z36*$M36/$Y36,"")</f>
        <v/>
      </c>
      <c r="AA37" s="84" t="str">
        <f t="shared" si="16"/>
        <v/>
      </c>
      <c r="AB37" s="84" t="str">
        <f t="shared" si="16"/>
        <v/>
      </c>
      <c r="AC37" s="84" t="str">
        <f t="shared" si="16"/>
        <v/>
      </c>
      <c r="AD37" s="84" t="str">
        <f t="shared" si="16"/>
        <v/>
      </c>
      <c r="AE37" s="84" t="str">
        <f t="shared" si="16"/>
        <v/>
      </c>
      <c r="AF37" s="85" t="str">
        <f t="shared" si="16"/>
        <v/>
      </c>
    </row>
    <row r="38" spans="1:32" ht="30.6" customHeight="1" thickBot="1" x14ac:dyDescent="0.6">
      <c r="A38" s="444"/>
      <c r="B38" s="106" t="s">
        <v>191</v>
      </c>
      <c r="C38" s="58" t="str">
        <f>IF(OR(C36="",C36&lt;=0),"-",C37/C36)</f>
        <v>-</v>
      </c>
      <c r="D38" s="59" t="str">
        <f>IF(OR(D36="",D36&lt;=0),"-",D37/D36)</f>
        <v>-</v>
      </c>
      <c r="E38" s="61" t="str">
        <f t="shared" ref="E38" si="17">IF(OR(E36="",E36&lt;=0),"-",E37/E36)</f>
        <v>-</v>
      </c>
      <c r="K38" s="464"/>
      <c r="M38" s="43" t="s">
        <v>43</v>
      </c>
      <c r="N38" s="86" t="str">
        <f t="shared" ref="N38:T39" si="18">IFERROR(N36/$M36,"")</f>
        <v/>
      </c>
      <c r="O38" s="87" t="str">
        <f t="shared" si="18"/>
        <v/>
      </c>
      <c r="P38" s="87" t="str">
        <f t="shared" si="18"/>
        <v/>
      </c>
      <c r="Q38" s="87" t="str">
        <f t="shared" si="18"/>
        <v/>
      </c>
      <c r="R38" s="87" t="str">
        <f t="shared" si="18"/>
        <v/>
      </c>
      <c r="S38" s="87" t="str">
        <f t="shared" si="18"/>
        <v/>
      </c>
      <c r="T38" s="88" t="str">
        <f t="shared" si="18"/>
        <v/>
      </c>
      <c r="U38" s="89"/>
      <c r="V38" s="459"/>
      <c r="W38" s="89"/>
      <c r="X38" s="139" t="str">
        <f>IFERROR(CHOOSE(MAX(#REF!),"need more data","CHISQ.TEST(L21:M22, X22:Y23)","CHISQ.TEST(L21:N22, X22:Z23)","CHISQ.TEST(L21:O22, X22:AA23)","CHISQ.TEST(L21:P22, X22:AB23)","CHISQ.TEST(L21:Q22, X22:AC23)","CHISQ.TEST(L21:R22, X22:AD23)"),"")</f>
        <v/>
      </c>
      <c r="Y38" s="90" t="s">
        <v>38</v>
      </c>
      <c r="Z38" s="91" t="str">
        <f t="shared" ref="Z38:AF38" si="19">IFERROR(Z36*$M37/$Y36,"")</f>
        <v/>
      </c>
      <c r="AA38" s="92" t="str">
        <f t="shared" si="19"/>
        <v/>
      </c>
      <c r="AB38" s="92" t="str">
        <f t="shared" si="19"/>
        <v/>
      </c>
      <c r="AC38" s="92" t="str">
        <f t="shared" si="19"/>
        <v/>
      </c>
      <c r="AD38" s="92" t="str">
        <f t="shared" si="19"/>
        <v/>
      </c>
      <c r="AE38" s="92" t="str">
        <f t="shared" si="19"/>
        <v/>
      </c>
      <c r="AF38" s="93" t="str">
        <f t="shared" si="19"/>
        <v/>
      </c>
    </row>
    <row r="39" spans="1:32" ht="30.6" customHeight="1" thickBot="1" x14ac:dyDescent="0.6">
      <c r="A39" s="445"/>
      <c r="B39" s="274" t="s">
        <v>80</v>
      </c>
      <c r="C39" s="275" t="str">
        <f>IF(X40="need more data","Need more data",IF(X40="","",IF(X40&lt;=$Y$1, "No", "Yes")))</f>
        <v/>
      </c>
      <c r="D39" s="276" t="str">
        <f>IFERROR(IF(MIN(_xlfn.MINIFS($Z37:$AF37,$Z28:$AF28,D28),_xlfn.MINIFS($Z38:$AF38,$Z28:$AF28,D28))&lt;5,"-",IF(INDEX($Z40:$AF40,1,MATCH(D28,$Z28:$AF28,0))&lt;=$Y$1, "No", "Yes")),"")</f>
        <v>-</v>
      </c>
      <c r="E39" s="281" t="str">
        <f>IFERROR(IF(MIN(_xlfn.MINIFS($Z37:$AF37,$Z28:$AF28,E28),_xlfn.MINIFS($Z38:$AF38,$Z28:$AF28,E28))&lt;5,"-",IF(INDEX($Z40:$AF40,1,MATCH(E28,$Z28:$AF28,0))&lt;=$Y$1, "No", "Yes")),"")</f>
        <v>-</v>
      </c>
      <c r="K39" s="465"/>
      <c r="M39" s="44" t="s">
        <v>44</v>
      </c>
      <c r="N39" s="95" t="str">
        <f t="shared" si="18"/>
        <v/>
      </c>
      <c r="O39" s="96" t="str">
        <f t="shared" si="18"/>
        <v/>
      </c>
      <c r="P39" s="96" t="str">
        <f t="shared" si="18"/>
        <v/>
      </c>
      <c r="Q39" s="96" t="str">
        <f t="shared" si="18"/>
        <v/>
      </c>
      <c r="R39" s="96" t="str">
        <f t="shared" si="18"/>
        <v/>
      </c>
      <c r="S39" s="96" t="str">
        <f t="shared" si="18"/>
        <v/>
      </c>
      <c r="T39" s="97" t="str">
        <f t="shared" si="18"/>
        <v/>
      </c>
      <c r="U39" s="98"/>
      <c r="V39" s="26"/>
      <c r="W39" s="89"/>
      <c r="X39" s="21" t="s">
        <v>29</v>
      </c>
      <c r="Y39" s="82" t="s">
        <v>39</v>
      </c>
      <c r="Z39" s="99" t="str">
        <f t="shared" ref="Z39:AF39" si="20">IFERROR((N39-N38)/SQRT(N38*(1-N38)/$M37),"")</f>
        <v/>
      </c>
      <c r="AA39" s="100" t="str">
        <f t="shared" si="20"/>
        <v/>
      </c>
      <c r="AB39" s="100" t="str">
        <f t="shared" si="20"/>
        <v/>
      </c>
      <c r="AC39" s="100" t="str">
        <f t="shared" si="20"/>
        <v/>
      </c>
      <c r="AD39" s="100" t="str">
        <f t="shared" si="20"/>
        <v/>
      </c>
      <c r="AE39" s="100" t="str">
        <f t="shared" si="20"/>
        <v/>
      </c>
      <c r="AF39" s="101" t="str">
        <f t="shared" si="20"/>
        <v/>
      </c>
    </row>
    <row r="40" spans="1:32" s="259" customFormat="1" ht="15.6" hidden="1" x14ac:dyDescent="0.55000000000000004">
      <c r="A40" s="287"/>
      <c r="B40" s="254" t="s">
        <v>9</v>
      </c>
      <c r="C40" s="255"/>
      <c r="D40" s="256" t="str">
        <f>IF(SUM(D29:D30)&lt;=0,"",MAX($C40:C40)+1)</f>
        <v/>
      </c>
      <c r="E40" s="256" t="str">
        <f>IF(SUM(E29:E30)&lt;=0,"",MAX($C40:D40)+1)</f>
        <v/>
      </c>
      <c r="F40" s="256" t="str">
        <f>IF(SUM(F29:F30)&lt;=0,"",MAX($C40:E40)+1)</f>
        <v/>
      </c>
      <c r="G40" s="256" t="str">
        <f>IF(SUM(G29:G30)&lt;=0,"",MAX($C40:F40)+1)</f>
        <v/>
      </c>
      <c r="H40" s="256" t="str">
        <f>IF(SUM(H29:H30)&lt;=0,"",MAX($C40:G40)+1)</f>
        <v/>
      </c>
      <c r="I40" s="256" t="str">
        <f>IF(SUM(I29:I30)&lt;=0,"",MAX($C40:H40)+1)</f>
        <v/>
      </c>
      <c r="J40" s="435" t="str">
        <f>IF(SUM(J29:J30)&lt;=0,"",MAX($C40:I40)+1)</f>
        <v/>
      </c>
      <c r="L40" s="258"/>
      <c r="M40" s="260" t="str">
        <f>B40</f>
        <v>HISPANIC ORIGIN</v>
      </c>
      <c r="N40" s="261" t="str">
        <f>IF(MIN($D40:$J40)&lt;=0,"",MIN($D40:$J40))</f>
        <v/>
      </c>
      <c r="O40" s="262" t="str">
        <f t="shared" ref="O40:T40" si="21">IFERROR(IF(N40=MAX($D40:$J40),"",N40+1),"")</f>
        <v/>
      </c>
      <c r="P40" s="262" t="str">
        <f t="shared" si="21"/>
        <v/>
      </c>
      <c r="Q40" s="262" t="str">
        <f t="shared" si="21"/>
        <v/>
      </c>
      <c r="R40" s="262" t="str">
        <f t="shared" si="21"/>
        <v/>
      </c>
      <c r="S40" s="262" t="str">
        <f t="shared" si="21"/>
        <v/>
      </c>
      <c r="T40" s="263" t="str">
        <f t="shared" si="21"/>
        <v/>
      </c>
      <c r="U40" s="264"/>
      <c r="V40" s="264"/>
      <c r="W40" s="264"/>
      <c r="X40" s="102" t="str">
        <f>IFERROR(CHOOSE(MAX(N40:T40),"need more data",_xlfn.CHISQ.TEST(N36:O37, Z37:AA38),_xlfn.CHISQ.TEST(N36:P37, Z37:AB38),_xlfn.CHISQ.TEST(N36:Q37, Z37:AC38),_xlfn.CHISQ.TEST(N36:R37, Z37:AD38),_xlfn.CHISQ.TEST(N36:S37, Z37:AE38),_xlfn.CHISQ.TEST(N36:T37, Z37:AF38)),"")</f>
        <v/>
      </c>
      <c r="Y40" s="103" t="s">
        <v>40</v>
      </c>
      <c r="Z40" s="91" t="str">
        <f t="shared" ref="Z40:AF40" si="22">IF(ISNUMBER(Z39),2*NORMSDIST(-ABS(Z39)),"")</f>
        <v/>
      </c>
      <c r="AA40" s="92" t="str">
        <f t="shared" si="22"/>
        <v/>
      </c>
      <c r="AB40" s="92" t="str">
        <f t="shared" si="22"/>
        <v/>
      </c>
      <c r="AC40" s="92" t="str">
        <f t="shared" si="22"/>
        <v/>
      </c>
      <c r="AD40" s="92" t="str">
        <f t="shared" si="22"/>
        <v/>
      </c>
      <c r="AE40" s="92" t="str">
        <f t="shared" si="22"/>
        <v/>
      </c>
      <c r="AF40" s="93" t="str">
        <f t="shared" si="22"/>
        <v/>
      </c>
    </row>
    <row r="41" spans="1:32" x14ac:dyDescent="0.55000000000000004">
      <c r="B41" s="425" t="s">
        <v>24</v>
      </c>
      <c r="C41" s="420"/>
      <c r="D41" s="420"/>
      <c r="E41" s="420"/>
      <c r="F41" s="420"/>
      <c r="G41" s="420"/>
      <c r="H41" s="420"/>
      <c r="I41" s="420"/>
      <c r="J41" s="420"/>
      <c r="L41" s="138"/>
      <c r="M41" s="139"/>
      <c r="X41" s="297"/>
      <c r="Y41" s="298"/>
      <c r="Z41" s="126"/>
      <c r="AA41" s="126"/>
      <c r="AB41" s="126"/>
      <c r="AC41" s="126"/>
      <c r="AD41" s="126"/>
      <c r="AE41" s="126"/>
      <c r="AF41" s="126"/>
    </row>
    <row r="42" spans="1:32" ht="26.5" hidden="1" customHeight="1" x14ac:dyDescent="0.55000000000000004">
      <c r="B42" s="299"/>
      <c r="C42" s="265"/>
      <c r="D42" s="265"/>
      <c r="E42" s="265"/>
      <c r="F42" s="265"/>
      <c r="G42" s="265"/>
      <c r="H42" s="265"/>
      <c r="I42" s="265"/>
      <c r="J42" s="265"/>
      <c r="K42" s="137"/>
      <c r="L42" s="137"/>
      <c r="M42" s="139"/>
      <c r="X42" s="138"/>
      <c r="Y42" s="138"/>
      <c r="Z42" s="138"/>
      <c r="AA42" s="138"/>
      <c r="AB42" s="138"/>
      <c r="AC42" s="138"/>
      <c r="AD42" s="138"/>
      <c r="AE42" s="138"/>
      <c r="AF42" s="138"/>
    </row>
  </sheetData>
  <sheetProtection sheet="1" formatCells="0" formatColumns="0" formatRows="0"/>
  <mergeCells count="30">
    <mergeCell ref="A14:J14"/>
    <mergeCell ref="A15:J15"/>
    <mergeCell ref="A9:J9"/>
    <mergeCell ref="A10:J10"/>
    <mergeCell ref="A11:J11"/>
    <mergeCell ref="A12:J12"/>
    <mergeCell ref="A13:J13"/>
    <mergeCell ref="A20:A39"/>
    <mergeCell ref="K21:K24"/>
    <mergeCell ref="K27:K32"/>
    <mergeCell ref="V30:V31"/>
    <mergeCell ref="B33:J33"/>
    <mergeCell ref="K34:K39"/>
    <mergeCell ref="V37:V38"/>
    <mergeCell ref="V8:X19"/>
    <mergeCell ref="M2:S19"/>
    <mergeCell ref="K3:K6"/>
    <mergeCell ref="A7:J7"/>
    <mergeCell ref="A8:J8"/>
    <mergeCell ref="A16:J16"/>
    <mergeCell ref="A17:J17"/>
    <mergeCell ref="A2:J2"/>
    <mergeCell ref="A3:J3"/>
    <mergeCell ref="A4:J4"/>
    <mergeCell ref="A5:J5"/>
    <mergeCell ref="A6:J6"/>
    <mergeCell ref="K17:K19"/>
    <mergeCell ref="A18:J18"/>
    <mergeCell ref="A19:J19"/>
    <mergeCell ref="K8:K15"/>
  </mergeCells>
  <conditionalFormatting sqref="C22">
    <cfRule type="expression" dxfId="121" priority="14">
      <formula>C22&lt;&gt;VALUE($F$1)</formula>
    </cfRule>
  </conditionalFormatting>
  <conditionalFormatting sqref="C23">
    <cfRule type="expression" dxfId="120" priority="13">
      <formula>C23&lt;&gt;VALUE($H$1)</formula>
    </cfRule>
  </conditionalFormatting>
  <conditionalFormatting sqref="C24">
    <cfRule type="expression" dxfId="119" priority="12">
      <formula>C24&lt;&gt;VALUE($J$1)</formula>
    </cfRule>
  </conditionalFormatting>
  <conditionalFormatting sqref="C32:E32 C39:E39">
    <cfRule type="expression" dxfId="118" priority="6">
      <formula>C32="No"</formula>
    </cfRule>
    <cfRule type="expression" dxfId="117" priority="11">
      <formula>C32="Yes"</formula>
    </cfRule>
  </conditionalFormatting>
  <conditionalFormatting sqref="D29:J29">
    <cfRule type="expression" dxfId="116" priority="115">
      <formula>AND($C29&gt;0,INDEX($Z30:$AF30,1,MATCH(D28,$Z28:$AF28,0))&lt;5)</formula>
    </cfRule>
  </conditionalFormatting>
  <conditionalFormatting sqref="D30:J30">
    <cfRule type="expression" dxfId="115" priority="116">
      <formula>AND($C30&gt;0,INDEX($Z31:$AF31,1,MATCH(D28,$Z28:$AF28,0))&lt;5)</formula>
    </cfRule>
  </conditionalFormatting>
  <conditionalFormatting sqref="D36:J36">
    <cfRule type="expression" dxfId="114" priority="117">
      <formula>AND($C36&gt;0,INDEX($Z37:$AF37,1,MATCH(D28,$Z28:$AF28,0))&lt;5)</formula>
    </cfRule>
  </conditionalFormatting>
  <conditionalFormatting sqref="D37:J37">
    <cfRule type="expression" dxfId="113" priority="118">
      <formula>AND($C37&gt;0,INDEX($Z38:$AF38,1,MATCH(D28,$Z28:$AF28,0))&lt;5)</formula>
    </cfRule>
  </conditionalFormatting>
  <conditionalFormatting sqref="K21:K24">
    <cfRule type="expression" dxfId="112" priority="5">
      <formula>LEFT(K21,5)="Total"</formula>
    </cfRule>
  </conditionalFormatting>
  <conditionalFormatting sqref="Z30:AF30">
    <cfRule type="expression" dxfId="111" priority="10">
      <formula>AND(Z30&lt;5,Z28&lt;&gt;"")</formula>
    </cfRule>
  </conditionalFormatting>
  <conditionalFormatting sqref="Z31:AF31">
    <cfRule type="expression" dxfId="110" priority="9">
      <formula>AND(Z31&lt;5,Z28&lt;&gt;"")</formula>
    </cfRule>
  </conditionalFormatting>
  <conditionalFormatting sqref="Z37:AF37">
    <cfRule type="expression" dxfId="109" priority="8">
      <formula>AND(Z37&lt;5,Z28&lt;&gt;"")</formula>
    </cfRule>
  </conditionalFormatting>
  <conditionalFormatting sqref="Z38:AF38">
    <cfRule type="expression" dxfId="108" priority="7">
      <formula>AND(Z38&lt;5,Z28&lt;&gt;"")</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FE639-5945-48BC-8C7B-B80B107E247A}">
  <sheetPr>
    <tabColor rgb="FFFFFFCC"/>
  </sheetPr>
  <dimension ref="A1:AG42"/>
  <sheetViews>
    <sheetView showGridLines="0" zoomScaleNormal="100" workbookViewId="0">
      <pane ySplit="1" topLeftCell="A20" activePane="bottomLeft" state="frozen"/>
      <selection activeCell="B37" sqref="B37"/>
      <selection pane="bottomLeft" activeCell="D22" sqref="D22"/>
    </sheetView>
  </sheetViews>
  <sheetFormatPr defaultColWidth="0" defaultRowHeight="14.4" zeroHeight="1" x14ac:dyDescent="0.55000000000000004"/>
  <cols>
    <col min="1" max="1" width="4.41796875" style="138" customWidth="1"/>
    <col min="2" max="2" width="35.41796875" style="138" customWidth="1"/>
    <col min="3" max="3" width="12.68359375" style="138" customWidth="1"/>
    <col min="4" max="5" width="17.578125" style="138" customWidth="1"/>
    <col min="6" max="6" width="16.68359375" style="138" customWidth="1"/>
    <col min="7" max="7" width="17.578125" style="138" customWidth="1"/>
    <col min="8" max="10" width="16.68359375" style="138" customWidth="1"/>
    <col min="11" max="11" width="49.578125" style="138" customWidth="1"/>
    <col min="12" max="12" width="0.83984375" style="136" hidden="1" customWidth="1"/>
    <col min="13" max="13" width="16.41796875" style="234" hidden="1" customWidth="1"/>
    <col min="14" max="20" width="12.68359375" style="25" hidden="1" customWidth="1"/>
    <col min="21" max="21" width="2.26171875" style="25" hidden="1" customWidth="1"/>
    <col min="22" max="22" width="6.15625" style="25" hidden="1" customWidth="1"/>
    <col min="23" max="23" width="2.26171875" style="25" hidden="1" customWidth="1"/>
    <col min="24" max="24" width="19.68359375" style="139" hidden="1" customWidth="1"/>
    <col min="25" max="25" width="15.578125" style="234" hidden="1" customWidth="1"/>
    <col min="26" max="26" width="14.26171875" style="233" hidden="1" customWidth="1"/>
    <col min="27" max="27" width="13.68359375" style="233" hidden="1" customWidth="1"/>
    <col min="28" max="29" width="13.41796875" style="233" hidden="1" customWidth="1"/>
    <col min="30" max="32" width="14.15625" style="233" hidden="1" customWidth="1"/>
    <col min="33" max="33" width="14.15625" style="138" hidden="1" customWidth="1"/>
    <col min="34" max="16384" width="9.15625" style="138" hidden="1"/>
  </cols>
  <sheetData>
    <row r="1" spans="1:32" ht="43.5" thickBot="1" x14ac:dyDescent="0.6">
      <c r="A1" s="313" t="s">
        <v>135</v>
      </c>
      <c r="B1" s="312"/>
      <c r="C1" s="227"/>
      <c r="D1" s="227"/>
      <c r="E1" s="300" t="s">
        <v>123</v>
      </c>
      <c r="F1" s="301">
        <f>Race_Ethnicity!F1</f>
        <v>0</v>
      </c>
      <c r="G1" s="300" t="s">
        <v>95</v>
      </c>
      <c r="H1" s="301">
        <f>Race_Ethnicity!H1</f>
        <v>0</v>
      </c>
      <c r="I1" s="300" t="s">
        <v>96</v>
      </c>
      <c r="J1" s="301">
        <f>Race_Ethnicity!J1</f>
        <v>0</v>
      </c>
      <c r="K1" s="250" t="s">
        <v>85</v>
      </c>
      <c r="L1" s="200" t="s">
        <v>97</v>
      </c>
      <c r="M1" s="228" t="s">
        <v>31</v>
      </c>
      <c r="R1" s="229"/>
      <c r="S1" s="230" t="s">
        <v>53</v>
      </c>
      <c r="T1" s="50">
        <v>0.95</v>
      </c>
      <c r="U1" s="229"/>
      <c r="V1" s="47"/>
      <c r="W1" s="47"/>
      <c r="X1" s="231" t="s">
        <v>54</v>
      </c>
      <c r="Y1" s="394">
        <f>(1-T1)/(MAX(N40:T40)+1)</f>
        <v>5.0000000000000044E-2</v>
      </c>
    </row>
    <row r="2" spans="1:32" ht="14.5" hidden="1" customHeight="1" thickBot="1" x14ac:dyDescent="0.6">
      <c r="A2" s="492" t="s">
        <v>87</v>
      </c>
      <c r="B2" s="492"/>
      <c r="C2" s="492"/>
      <c r="D2" s="492"/>
      <c r="E2" s="492"/>
      <c r="F2" s="492"/>
      <c r="G2" s="492"/>
      <c r="H2" s="492"/>
      <c r="I2" s="492"/>
      <c r="J2" s="492"/>
      <c r="M2" s="473"/>
      <c r="N2" s="473"/>
      <c r="O2" s="473"/>
      <c r="P2" s="473"/>
      <c r="Q2" s="473"/>
      <c r="R2" s="473"/>
      <c r="S2" s="473"/>
      <c r="Y2" s="235"/>
      <c r="Z2" s="201"/>
      <c r="AA2" s="201"/>
      <c r="AB2" s="201"/>
      <c r="AC2" s="201"/>
      <c r="AD2" s="201"/>
      <c r="AE2" s="201"/>
      <c r="AF2" s="201"/>
    </row>
    <row r="3" spans="1:32" ht="14.5" hidden="1" customHeight="1" x14ac:dyDescent="0.55000000000000004">
      <c r="A3" s="484" t="s">
        <v>150</v>
      </c>
      <c r="B3" s="484"/>
      <c r="C3" s="484"/>
      <c r="D3" s="484"/>
      <c r="E3" s="484"/>
      <c r="F3" s="484"/>
      <c r="G3" s="484"/>
      <c r="H3" s="484"/>
      <c r="I3" s="484"/>
      <c r="J3" s="485"/>
      <c r="K3" s="463" t="s">
        <v>141</v>
      </c>
      <c r="M3" s="473"/>
      <c r="N3" s="473"/>
      <c r="O3" s="473"/>
      <c r="P3" s="473"/>
      <c r="Q3" s="473"/>
      <c r="R3" s="473"/>
      <c r="S3" s="473"/>
      <c r="Y3" s="235"/>
      <c r="Z3" s="201"/>
      <c r="AA3" s="201"/>
      <c r="AB3" s="201"/>
      <c r="AC3" s="201"/>
      <c r="AD3" s="201"/>
      <c r="AE3" s="201"/>
      <c r="AF3" s="201"/>
    </row>
    <row r="4" spans="1:32" hidden="1" x14ac:dyDescent="0.55000000000000004">
      <c r="A4" s="484" t="s">
        <v>151</v>
      </c>
      <c r="B4" s="484"/>
      <c r="C4" s="484"/>
      <c r="D4" s="484"/>
      <c r="E4" s="484"/>
      <c r="F4" s="484"/>
      <c r="G4" s="484"/>
      <c r="H4" s="484"/>
      <c r="I4" s="484"/>
      <c r="J4" s="485"/>
      <c r="K4" s="464"/>
      <c r="M4" s="473"/>
      <c r="N4" s="473"/>
      <c r="O4" s="473"/>
      <c r="P4" s="473"/>
      <c r="Q4" s="473"/>
      <c r="R4" s="473"/>
      <c r="S4" s="473"/>
      <c r="Y4" s="235"/>
      <c r="Z4" s="201"/>
      <c r="AA4" s="201"/>
      <c r="AB4" s="201"/>
      <c r="AC4" s="201"/>
      <c r="AD4" s="201"/>
      <c r="AE4" s="201"/>
      <c r="AF4" s="201"/>
    </row>
    <row r="5" spans="1:32" hidden="1" x14ac:dyDescent="0.55000000000000004">
      <c r="A5" s="484" t="s">
        <v>152</v>
      </c>
      <c r="B5" s="484"/>
      <c r="C5" s="484"/>
      <c r="D5" s="484"/>
      <c r="E5" s="484"/>
      <c r="F5" s="484"/>
      <c r="G5" s="484"/>
      <c r="H5" s="484"/>
      <c r="I5" s="484"/>
      <c r="J5" s="485"/>
      <c r="K5" s="464"/>
      <c r="M5" s="473"/>
      <c r="N5" s="473"/>
      <c r="O5" s="473"/>
      <c r="P5" s="473"/>
      <c r="Q5" s="473"/>
      <c r="R5" s="473"/>
      <c r="S5" s="473"/>
      <c r="Y5" s="235"/>
      <c r="Z5" s="201"/>
      <c r="AA5" s="201"/>
      <c r="AB5" s="201"/>
      <c r="AC5" s="201"/>
      <c r="AD5" s="201"/>
      <c r="AE5" s="201"/>
      <c r="AF5" s="201"/>
    </row>
    <row r="6" spans="1:32" ht="58.5" hidden="1" customHeight="1" thickBot="1" x14ac:dyDescent="0.6">
      <c r="A6" s="490" t="s">
        <v>153</v>
      </c>
      <c r="B6" s="490"/>
      <c r="C6" s="490"/>
      <c r="D6" s="490"/>
      <c r="E6" s="490"/>
      <c r="F6" s="490"/>
      <c r="G6" s="490"/>
      <c r="H6" s="490"/>
      <c r="I6" s="490"/>
      <c r="J6" s="491"/>
      <c r="K6" s="465"/>
      <c r="L6" s="200" t="s">
        <v>112</v>
      </c>
      <c r="M6" s="473"/>
      <c r="N6" s="473"/>
      <c r="O6" s="473"/>
      <c r="P6" s="473"/>
      <c r="Q6" s="473"/>
      <c r="R6" s="473"/>
      <c r="S6" s="473"/>
      <c r="Y6" s="235"/>
      <c r="Z6" s="201"/>
      <c r="AA6" s="201"/>
      <c r="AB6" s="201"/>
      <c r="AC6" s="201"/>
      <c r="AD6" s="201"/>
      <c r="AE6" s="201"/>
      <c r="AF6" s="201"/>
    </row>
    <row r="7" spans="1:32" ht="14.7" hidden="1" thickBot="1" x14ac:dyDescent="0.6">
      <c r="A7" s="488" t="s">
        <v>88</v>
      </c>
      <c r="B7" s="488"/>
      <c r="C7" s="488"/>
      <c r="D7" s="488"/>
      <c r="E7" s="488"/>
      <c r="F7" s="488"/>
      <c r="G7" s="488"/>
      <c r="H7" s="488"/>
      <c r="I7" s="488"/>
      <c r="J7" s="488"/>
      <c r="M7" s="473"/>
      <c r="N7" s="473"/>
      <c r="O7" s="473"/>
      <c r="P7" s="473"/>
      <c r="Q7" s="473"/>
      <c r="R7" s="473"/>
      <c r="S7" s="473"/>
      <c r="Y7" s="235"/>
      <c r="Z7" s="201"/>
      <c r="AA7" s="201"/>
      <c r="AB7" s="201"/>
      <c r="AC7" s="201"/>
      <c r="AD7" s="201"/>
      <c r="AE7" s="201"/>
      <c r="AF7" s="201"/>
    </row>
    <row r="8" spans="1:32" ht="14.5" hidden="1" customHeight="1" x14ac:dyDescent="0.55000000000000004">
      <c r="A8" s="488" t="s">
        <v>127</v>
      </c>
      <c r="B8" s="488"/>
      <c r="C8" s="488"/>
      <c r="D8" s="488"/>
      <c r="E8" s="488"/>
      <c r="F8" s="488"/>
      <c r="G8" s="488"/>
      <c r="H8" s="488"/>
      <c r="I8" s="488"/>
      <c r="J8" s="489"/>
      <c r="K8" s="463" t="s">
        <v>90</v>
      </c>
      <c r="M8" s="473"/>
      <c r="N8" s="473"/>
      <c r="O8" s="473"/>
      <c r="P8" s="473"/>
      <c r="Q8" s="473"/>
      <c r="R8" s="473"/>
      <c r="S8" s="473"/>
      <c r="V8" s="466"/>
      <c r="W8" s="466"/>
      <c r="X8" s="466"/>
      <c r="Y8" s="235"/>
      <c r="Z8" s="201"/>
      <c r="AA8" s="201"/>
      <c r="AB8" s="201"/>
      <c r="AC8" s="201"/>
      <c r="AD8" s="201"/>
      <c r="AE8" s="201"/>
      <c r="AF8" s="201"/>
    </row>
    <row r="9" spans="1:32" hidden="1" x14ac:dyDescent="0.55000000000000004">
      <c r="A9" s="484" t="s">
        <v>155</v>
      </c>
      <c r="B9" s="484"/>
      <c r="C9" s="484"/>
      <c r="D9" s="484"/>
      <c r="E9" s="484"/>
      <c r="F9" s="484"/>
      <c r="G9" s="484"/>
      <c r="H9" s="484"/>
      <c r="I9" s="484"/>
      <c r="J9" s="485"/>
      <c r="K9" s="464"/>
      <c r="M9" s="473"/>
      <c r="N9" s="473"/>
      <c r="O9" s="473"/>
      <c r="P9" s="473"/>
      <c r="Q9" s="473"/>
      <c r="R9" s="473"/>
      <c r="S9" s="473"/>
      <c r="V9" s="466"/>
      <c r="W9" s="466"/>
      <c r="X9" s="466"/>
      <c r="Y9" s="235"/>
      <c r="Z9" s="201"/>
      <c r="AA9" s="201"/>
      <c r="AB9" s="201"/>
      <c r="AC9" s="201"/>
      <c r="AD9" s="201"/>
      <c r="AE9" s="201"/>
      <c r="AF9" s="201"/>
    </row>
    <row r="10" spans="1:32" hidden="1" x14ac:dyDescent="0.55000000000000004">
      <c r="A10" s="484" t="s">
        <v>156</v>
      </c>
      <c r="B10" s="484"/>
      <c r="C10" s="484"/>
      <c r="D10" s="484"/>
      <c r="E10" s="484"/>
      <c r="F10" s="484"/>
      <c r="G10" s="484"/>
      <c r="H10" s="484"/>
      <c r="I10" s="484"/>
      <c r="J10" s="485"/>
      <c r="K10" s="464"/>
      <c r="M10" s="473"/>
      <c r="N10" s="473"/>
      <c r="O10" s="473"/>
      <c r="P10" s="473"/>
      <c r="Q10" s="473"/>
      <c r="R10" s="473"/>
      <c r="S10" s="473"/>
      <c r="V10" s="466"/>
      <c r="W10" s="466"/>
      <c r="X10" s="466"/>
      <c r="Y10" s="235"/>
      <c r="Z10" s="201"/>
      <c r="AA10" s="201"/>
      <c r="AB10" s="201"/>
      <c r="AC10" s="201"/>
      <c r="AD10" s="201"/>
      <c r="AE10" s="201"/>
      <c r="AF10" s="201"/>
    </row>
    <row r="11" spans="1:32" hidden="1" x14ac:dyDescent="0.55000000000000004">
      <c r="A11" s="484" t="s">
        <v>157</v>
      </c>
      <c r="B11" s="484"/>
      <c r="C11" s="484"/>
      <c r="D11" s="484"/>
      <c r="E11" s="484"/>
      <c r="F11" s="484"/>
      <c r="G11" s="484"/>
      <c r="H11" s="484"/>
      <c r="I11" s="484"/>
      <c r="J11" s="485"/>
      <c r="K11" s="464"/>
      <c r="M11" s="473"/>
      <c r="N11" s="473"/>
      <c r="O11" s="473"/>
      <c r="P11" s="473"/>
      <c r="Q11" s="473"/>
      <c r="R11" s="473"/>
      <c r="S11" s="473"/>
      <c r="V11" s="466"/>
      <c r="W11" s="466"/>
      <c r="X11" s="466"/>
      <c r="Y11" s="235"/>
      <c r="Z11" s="201"/>
      <c r="AA11" s="201"/>
      <c r="AB11" s="201"/>
      <c r="AC11" s="201"/>
      <c r="AD11" s="201"/>
      <c r="AE11" s="201"/>
      <c r="AF11" s="201"/>
    </row>
    <row r="12" spans="1:32" ht="28.8" hidden="1" x14ac:dyDescent="0.55000000000000004">
      <c r="A12" s="486" t="s">
        <v>154</v>
      </c>
      <c r="B12" s="486"/>
      <c r="C12" s="486"/>
      <c r="D12" s="486"/>
      <c r="E12" s="486"/>
      <c r="F12" s="486"/>
      <c r="G12" s="486"/>
      <c r="H12" s="486"/>
      <c r="I12" s="486"/>
      <c r="J12" s="487"/>
      <c r="K12" s="464"/>
      <c r="L12" s="200" t="s">
        <v>81</v>
      </c>
      <c r="M12" s="473"/>
      <c r="N12" s="473"/>
      <c r="O12" s="473"/>
      <c r="P12" s="473"/>
      <c r="Q12" s="473"/>
      <c r="R12" s="473"/>
      <c r="S12" s="473"/>
      <c r="V12" s="466"/>
      <c r="W12" s="466"/>
      <c r="X12" s="466"/>
      <c r="Y12" s="235"/>
      <c r="Z12" s="201"/>
      <c r="AA12" s="201"/>
      <c r="AB12" s="201"/>
      <c r="AC12" s="201"/>
      <c r="AD12" s="201"/>
      <c r="AE12" s="201"/>
      <c r="AF12" s="201"/>
    </row>
    <row r="13" spans="1:32" hidden="1" x14ac:dyDescent="0.55000000000000004">
      <c r="A13" s="488" t="s">
        <v>89</v>
      </c>
      <c r="B13" s="488"/>
      <c r="C13" s="488"/>
      <c r="D13" s="488"/>
      <c r="E13" s="488"/>
      <c r="F13" s="488"/>
      <c r="G13" s="488"/>
      <c r="H13" s="488"/>
      <c r="I13" s="488"/>
      <c r="J13" s="489"/>
      <c r="K13" s="464"/>
      <c r="M13" s="473"/>
      <c r="N13" s="473"/>
      <c r="O13" s="473"/>
      <c r="P13" s="473"/>
      <c r="Q13" s="473"/>
      <c r="R13" s="473"/>
      <c r="S13" s="473"/>
      <c r="V13" s="466"/>
      <c r="W13" s="466"/>
      <c r="X13" s="466"/>
      <c r="Y13" s="235"/>
      <c r="Z13" s="201"/>
      <c r="AA13" s="201"/>
      <c r="AB13" s="201"/>
      <c r="AC13" s="201"/>
      <c r="AD13" s="201"/>
      <c r="AE13" s="201"/>
      <c r="AF13" s="201"/>
    </row>
    <row r="14" spans="1:32" hidden="1" x14ac:dyDescent="0.55000000000000004">
      <c r="A14" s="484" t="s">
        <v>159</v>
      </c>
      <c r="B14" s="484"/>
      <c r="C14" s="484"/>
      <c r="D14" s="484"/>
      <c r="E14" s="484"/>
      <c r="F14" s="484"/>
      <c r="G14" s="484"/>
      <c r="H14" s="484"/>
      <c r="I14" s="484"/>
      <c r="J14" s="485"/>
      <c r="K14" s="464"/>
      <c r="M14" s="473"/>
      <c r="N14" s="473"/>
      <c r="O14" s="473"/>
      <c r="P14" s="473"/>
      <c r="Q14" s="473"/>
      <c r="R14" s="473"/>
      <c r="S14" s="473"/>
      <c r="V14" s="466"/>
      <c r="W14" s="466"/>
      <c r="X14" s="466"/>
      <c r="Y14" s="235"/>
      <c r="Z14" s="201"/>
      <c r="AA14" s="201"/>
      <c r="AB14" s="201"/>
      <c r="AC14" s="201"/>
      <c r="AD14" s="201"/>
      <c r="AE14" s="201"/>
      <c r="AF14" s="201"/>
    </row>
    <row r="15" spans="1:32" ht="14.7" hidden="1" thickBot="1" x14ac:dyDescent="0.6">
      <c r="A15" s="484" t="s">
        <v>160</v>
      </c>
      <c r="B15" s="484"/>
      <c r="C15" s="484"/>
      <c r="D15" s="484"/>
      <c r="E15" s="484"/>
      <c r="F15" s="484"/>
      <c r="G15" s="484"/>
      <c r="H15" s="484"/>
      <c r="I15" s="484"/>
      <c r="J15" s="485"/>
      <c r="K15" s="465"/>
      <c r="M15" s="473"/>
      <c r="N15" s="473"/>
      <c r="O15" s="473"/>
      <c r="P15" s="473"/>
      <c r="Q15" s="473"/>
      <c r="R15" s="473"/>
      <c r="S15" s="473"/>
      <c r="V15" s="466"/>
      <c r="W15" s="466"/>
      <c r="X15" s="466"/>
      <c r="Y15" s="235"/>
      <c r="Z15" s="201"/>
      <c r="AA15" s="201"/>
      <c r="AB15" s="201"/>
      <c r="AC15" s="201"/>
      <c r="AD15" s="201"/>
      <c r="AE15" s="201"/>
      <c r="AF15" s="201"/>
    </row>
    <row r="16" spans="1:32" ht="14.7" hidden="1" thickBot="1" x14ac:dyDescent="0.6">
      <c r="A16" s="484" t="s">
        <v>161</v>
      </c>
      <c r="B16" s="484"/>
      <c r="C16" s="484"/>
      <c r="D16" s="484"/>
      <c r="E16" s="484"/>
      <c r="F16" s="484"/>
      <c r="G16" s="484"/>
      <c r="H16" s="484"/>
      <c r="I16" s="484"/>
      <c r="J16" s="484"/>
      <c r="K16" s="424"/>
      <c r="M16" s="473"/>
      <c r="N16" s="473"/>
      <c r="O16" s="473"/>
      <c r="P16" s="473"/>
      <c r="Q16" s="473"/>
      <c r="R16" s="473"/>
      <c r="S16" s="473"/>
      <c r="V16" s="466"/>
      <c r="W16" s="466"/>
      <c r="X16" s="466"/>
      <c r="Y16" s="235"/>
      <c r="Z16" s="201"/>
      <c r="AA16" s="201"/>
      <c r="AB16" s="201"/>
      <c r="AC16" s="201"/>
      <c r="AD16" s="201"/>
      <c r="AE16" s="201"/>
      <c r="AF16" s="201"/>
    </row>
    <row r="17" spans="1:32" ht="29.1" hidden="1" customHeight="1" x14ac:dyDescent="0.55000000000000004">
      <c r="A17" s="486" t="s">
        <v>158</v>
      </c>
      <c r="B17" s="486"/>
      <c r="C17" s="486"/>
      <c r="D17" s="486"/>
      <c r="E17" s="486"/>
      <c r="F17" s="486"/>
      <c r="G17" s="486"/>
      <c r="H17" s="486"/>
      <c r="I17" s="486"/>
      <c r="J17" s="486"/>
      <c r="K17" s="463" t="s">
        <v>93</v>
      </c>
      <c r="L17" s="200" t="s">
        <v>81</v>
      </c>
      <c r="M17" s="473"/>
      <c r="N17" s="473"/>
      <c r="O17" s="473"/>
      <c r="P17" s="473"/>
      <c r="Q17" s="473"/>
      <c r="R17" s="473"/>
      <c r="S17" s="473"/>
      <c r="V17" s="466"/>
      <c r="W17" s="466"/>
      <c r="X17" s="466"/>
      <c r="Y17" s="235"/>
      <c r="Z17" s="201"/>
      <c r="AA17" s="201"/>
      <c r="AB17" s="201"/>
      <c r="AC17" s="201"/>
      <c r="AD17" s="201"/>
      <c r="AE17" s="201"/>
      <c r="AF17" s="201"/>
    </row>
    <row r="18" spans="1:32" ht="14.5" hidden="1" customHeight="1" x14ac:dyDescent="0.55000000000000004">
      <c r="A18" s="467" t="s">
        <v>185</v>
      </c>
      <c r="B18" s="467"/>
      <c r="C18" s="467"/>
      <c r="D18" s="467"/>
      <c r="E18" s="467"/>
      <c r="F18" s="467"/>
      <c r="G18" s="467"/>
      <c r="H18" s="467"/>
      <c r="I18" s="467"/>
      <c r="J18" s="493"/>
      <c r="K18" s="464"/>
      <c r="M18" s="473"/>
      <c r="N18" s="473"/>
      <c r="O18" s="473"/>
      <c r="P18" s="473"/>
      <c r="Q18" s="473"/>
      <c r="R18" s="473"/>
      <c r="S18" s="473"/>
      <c r="V18" s="466"/>
      <c r="W18" s="466"/>
      <c r="X18" s="466"/>
      <c r="Y18" s="235"/>
      <c r="Z18" s="201"/>
      <c r="AA18" s="201"/>
      <c r="AB18" s="201"/>
      <c r="AC18" s="201"/>
      <c r="AD18" s="201"/>
      <c r="AE18" s="201"/>
      <c r="AF18" s="201"/>
    </row>
    <row r="19" spans="1:32" ht="29.1" hidden="1" thickBot="1" x14ac:dyDescent="0.6">
      <c r="A19" s="494" t="s">
        <v>186</v>
      </c>
      <c r="B19" s="494"/>
      <c r="C19" s="494"/>
      <c r="D19" s="494"/>
      <c r="E19" s="494"/>
      <c r="F19" s="494"/>
      <c r="G19" s="494"/>
      <c r="H19" s="494"/>
      <c r="I19" s="494"/>
      <c r="J19" s="495"/>
      <c r="K19" s="465"/>
      <c r="L19" s="200" t="s">
        <v>81</v>
      </c>
      <c r="M19" s="473"/>
      <c r="N19" s="473"/>
      <c r="O19" s="473"/>
      <c r="P19" s="473"/>
      <c r="Q19" s="473"/>
      <c r="R19" s="473"/>
      <c r="S19" s="473"/>
      <c r="V19" s="466"/>
      <c r="W19" s="466"/>
      <c r="X19" s="466"/>
      <c r="Z19" s="201"/>
      <c r="AA19" s="201"/>
      <c r="AB19" s="201"/>
      <c r="AC19" s="201"/>
      <c r="AD19" s="201"/>
      <c r="AE19" s="201"/>
      <c r="AF19" s="201"/>
    </row>
    <row r="20" spans="1:32" ht="16" customHeight="1" thickBot="1" x14ac:dyDescent="0.6">
      <c r="A20" s="446" t="s">
        <v>12</v>
      </c>
      <c r="B20" s="239" t="s">
        <v>83</v>
      </c>
      <c r="C20" s="240"/>
      <c r="D20" s="240"/>
      <c r="E20" s="240"/>
      <c r="F20" s="240"/>
      <c r="G20" s="240"/>
      <c r="H20" s="240"/>
      <c r="I20" s="240"/>
      <c r="J20" s="241"/>
      <c r="K20" s="241"/>
    </row>
    <row r="21" spans="1:32" ht="41.1" customHeight="1" thickBot="1" x14ac:dyDescent="0.6">
      <c r="A21" s="447"/>
      <c r="B21" s="323" t="s">
        <v>12</v>
      </c>
      <c r="C21" s="222" t="s">
        <v>6</v>
      </c>
      <c r="D21" s="223" t="s">
        <v>13</v>
      </c>
      <c r="E21" s="224" t="s">
        <v>14</v>
      </c>
      <c r="F21" s="224" t="s">
        <v>15</v>
      </c>
      <c r="G21" s="224" t="s">
        <v>16</v>
      </c>
      <c r="H21" s="285" t="s">
        <v>17</v>
      </c>
      <c r="K21" s="463" t="str">
        <f>IF(C22&lt;&gt;VALUE($F$1),"Total families participating must be "&amp;$F$1&amp;"."&amp;CHAR(10),"")&amp;IF(C23&lt;&gt;VALUE($H$1),"Total families surveyed must be "&amp;$H$1&amp;"."&amp;CHAR(10),"")&amp;IF(C24&lt;&gt;VALUE($J$1),"Total families responded must be "&amp;$J$1&amp;".","")&amp;IF(OR(C22&lt;&gt;VALUE($F$1),C23&lt;&gt;VALUE($H$1),C24&lt;&gt;VALUE($J$1)),"",IF(OR(MAX(N40:T40)&lt;=0,MAX(N40:T40)=COUNTA(D28:J28)),"","! Note: Results include data from only "&amp;IF(MAX(N40:T40)=1,"this 1 category: ", "these "&amp;MAX(N40:T40)&amp;" categories: "))&amp;IF(OR(MAX(N40:T40)&lt;=0,MAX(N40:T40)=COUNTA(D28:J28)),"",SUBSTITUTE(N28&amp;"; "&amp;IF(O28="","",O28&amp;"; "&amp;IF(P28="","",P28&amp;"; "&amp;IF(Q28="","",Q28&amp;"; "&amp;IF(R28="","",R28&amp;"; "&amp;IF(S28="","",S28&amp;"; "&amp;IF(T28="","",T28&amp;"; ")))))),"; ","",MAX(N40:T40))&amp;"."))</f>
        <v/>
      </c>
    </row>
    <row r="22" spans="1:32" s="245" customFormat="1" ht="15.6" x14ac:dyDescent="0.55000000000000004">
      <c r="A22" s="447"/>
      <c r="B22" s="209" t="s">
        <v>130</v>
      </c>
      <c r="C22" s="243">
        <f>SUM(D22:J22)</f>
        <v>0</v>
      </c>
      <c r="D22" s="395"/>
      <c r="E22" s="396"/>
      <c r="F22" s="396"/>
      <c r="G22" s="396"/>
      <c r="H22" s="404"/>
      <c r="K22" s="464"/>
      <c r="L22" s="244"/>
      <c r="N22" s="213"/>
      <c r="O22" s="213"/>
      <c r="P22" s="213"/>
      <c r="Q22" s="213"/>
      <c r="R22" s="213"/>
      <c r="S22" s="213"/>
      <c r="T22" s="213"/>
      <c r="U22" s="213"/>
      <c r="V22" s="213"/>
      <c r="W22" s="213"/>
      <c r="X22" s="246"/>
      <c r="Z22" s="247"/>
      <c r="AA22" s="247"/>
      <c r="AB22" s="247"/>
      <c r="AC22" s="247"/>
      <c r="AD22" s="247"/>
      <c r="AE22" s="247"/>
      <c r="AF22" s="247"/>
    </row>
    <row r="23" spans="1:32" s="245" customFormat="1" ht="15.6" x14ac:dyDescent="0.55000000000000004">
      <c r="A23" s="447"/>
      <c r="B23" s="279" t="s">
        <v>78</v>
      </c>
      <c r="C23" s="248">
        <f t="shared" ref="C23:C24" si="0">SUM(D23:J23)</f>
        <v>0</v>
      </c>
      <c r="D23" s="398"/>
      <c r="E23" s="399"/>
      <c r="F23" s="399"/>
      <c r="G23" s="399"/>
      <c r="H23" s="405"/>
      <c r="K23" s="464"/>
      <c r="L23" s="244"/>
      <c r="N23" s="213"/>
      <c r="O23" s="213"/>
      <c r="P23" s="213"/>
      <c r="Q23" s="213"/>
      <c r="R23" s="213"/>
      <c r="S23" s="213"/>
      <c r="T23" s="213"/>
      <c r="U23" s="213"/>
      <c r="V23" s="213"/>
      <c r="W23" s="213"/>
      <c r="X23" s="246"/>
      <c r="Z23" s="247"/>
      <c r="AA23" s="247"/>
      <c r="AB23" s="247"/>
      <c r="AC23" s="247"/>
      <c r="AD23" s="247"/>
      <c r="AE23" s="247"/>
      <c r="AF23" s="247"/>
    </row>
    <row r="24" spans="1:32" s="245" customFormat="1" ht="15.9" thickBot="1" x14ac:dyDescent="0.6">
      <c r="A24" s="447"/>
      <c r="B24" s="217" t="s">
        <v>7</v>
      </c>
      <c r="C24" s="249">
        <f t="shared" si="0"/>
        <v>0</v>
      </c>
      <c r="D24" s="401"/>
      <c r="E24" s="402"/>
      <c r="F24" s="402"/>
      <c r="G24" s="402"/>
      <c r="H24" s="406"/>
      <c r="K24" s="465"/>
      <c r="L24" s="244"/>
      <c r="N24" s="213"/>
      <c r="O24" s="213"/>
      <c r="P24" s="213"/>
      <c r="Q24" s="213"/>
      <c r="R24" s="213"/>
      <c r="S24" s="213"/>
      <c r="T24" s="213"/>
      <c r="U24" s="213"/>
      <c r="V24" s="213"/>
      <c r="W24" s="213"/>
      <c r="X24" s="246"/>
      <c r="Z24" s="247"/>
      <c r="AA24" s="247"/>
      <c r="AB24" s="247"/>
      <c r="AC24" s="247"/>
      <c r="AD24" s="247"/>
      <c r="AE24" s="247"/>
      <c r="AF24" s="247"/>
    </row>
    <row r="25" spans="1:32" ht="14.7" thickBot="1" x14ac:dyDescent="0.6">
      <c r="A25" s="447"/>
    </row>
    <row r="26" spans="1:32" ht="15.9" thickBot="1" x14ac:dyDescent="0.6">
      <c r="A26" s="447"/>
      <c r="B26" s="239" t="s">
        <v>84</v>
      </c>
      <c r="C26" s="240"/>
      <c r="D26" s="240"/>
      <c r="E26" s="240"/>
      <c r="F26" s="240"/>
      <c r="G26" s="240"/>
      <c r="H26" s="240"/>
      <c r="I26" s="240"/>
      <c r="J26" s="241"/>
      <c r="K26" s="241"/>
    </row>
    <row r="27" spans="1:32" ht="15.9" thickBot="1" x14ac:dyDescent="0.6">
      <c r="A27" s="447"/>
      <c r="B27" s="251" t="s">
        <v>127</v>
      </c>
      <c r="C27" s="252"/>
      <c r="D27" s="252"/>
      <c r="E27" s="252"/>
      <c r="F27" s="252"/>
      <c r="G27" s="252"/>
      <c r="H27" s="252"/>
      <c r="I27" s="252"/>
      <c r="J27" s="253"/>
      <c r="K27" s="463" t="str">
        <f>IF(C32="Yes","* Since your data are representative overall, you must use caution with interpreting the representativeness tests for each individual subgroup.  "&amp;CHAR(10)&amp;"    The test will be extremely sensitive to small differences and therefore will much more likely result in showing subgroups as not representative.","")&amp; IF(V28=0,"",CHAR(10)&amp;CHAR(10)&amp;"* There "&amp;IF(V28=1,"is ","are ")&amp;V28&amp;" cell"&amp;IF(V28=1,"","s")&amp;" contributing to expected value which "&amp;IF(V28=1,"is","are")&amp;" too small to include calculations. In this table, cell"&amp;IF(V28=1,": ","s: ")&amp;SUBSTITUTE(V30,"; ","",V28)&amp;".")</f>
        <v/>
      </c>
    </row>
    <row r="28" spans="1:32" s="137" customFormat="1" ht="30.6" customHeight="1" x14ac:dyDescent="0.55000000000000004">
      <c r="A28" s="447"/>
      <c r="B28" s="322" t="s">
        <v>12</v>
      </c>
      <c r="C28" s="267" t="s">
        <v>6</v>
      </c>
      <c r="D28" s="268" t="s">
        <v>13</v>
      </c>
      <c r="E28" s="269" t="s">
        <v>14</v>
      </c>
      <c r="F28" s="269" t="s">
        <v>15</v>
      </c>
      <c r="G28" s="269" t="s">
        <v>16</v>
      </c>
      <c r="H28" s="280" t="s">
        <v>17</v>
      </c>
      <c r="I28" s="138"/>
      <c r="J28" s="138"/>
      <c r="K28" s="464"/>
      <c r="L28" s="136"/>
      <c r="M28" s="66" t="s">
        <v>6</v>
      </c>
      <c r="N28" s="13" t="str">
        <f t="shared" ref="N28:T28" si="1">IF(N40="","",INDEX($D28:$J28,1,MATCH(N40,$D40:$J40,0)))</f>
        <v/>
      </c>
      <c r="O28" s="14" t="str">
        <f t="shared" si="1"/>
        <v/>
      </c>
      <c r="P28" s="14" t="str">
        <f t="shared" si="1"/>
        <v/>
      </c>
      <c r="Q28" s="14" t="str">
        <f t="shared" si="1"/>
        <v/>
      </c>
      <c r="R28" s="14" t="str">
        <f t="shared" si="1"/>
        <v/>
      </c>
      <c r="S28" s="14" t="str">
        <f t="shared" si="1"/>
        <v/>
      </c>
      <c r="T28" s="15" t="str">
        <f t="shared" si="1"/>
        <v/>
      </c>
      <c r="U28" s="12"/>
      <c r="V28" s="27">
        <f>(COUNTIFS(Z30:AF30,"&lt;"&amp;5)-COUNTIFS(Z30:AF30,"&lt;"&amp;5,Z28:AF28,""))+(COUNTIFS(Z31:AF31,"&lt;"&amp;5)-COUNTIFS(Z31:AF31,"&lt;"&amp;5,Z28:AF28,""))</f>
        <v>0</v>
      </c>
      <c r="W28" s="12"/>
      <c r="X28" s="19" t="str">
        <f>B40</f>
        <v>DISABILITY CATEGORY</v>
      </c>
      <c r="Y28" s="67" t="s">
        <v>6</v>
      </c>
      <c r="Z28" s="22" t="str">
        <f>N28</f>
        <v/>
      </c>
      <c r="AA28" s="23" t="str">
        <f t="shared" ref="AA28:AF28" si="2">O28</f>
        <v/>
      </c>
      <c r="AB28" s="23" t="str">
        <f t="shared" si="2"/>
        <v/>
      </c>
      <c r="AC28" s="23" t="str">
        <f t="shared" si="2"/>
        <v/>
      </c>
      <c r="AD28" s="23" t="str">
        <f t="shared" si="2"/>
        <v/>
      </c>
      <c r="AE28" s="23" t="str">
        <f t="shared" si="2"/>
        <v/>
      </c>
      <c r="AF28" s="20" t="str">
        <f t="shared" si="2"/>
        <v/>
      </c>
    </row>
    <row r="29" spans="1:32" ht="30.6" customHeight="1" x14ac:dyDescent="0.55000000000000004">
      <c r="A29" s="447"/>
      <c r="B29" s="104" t="s">
        <v>130</v>
      </c>
      <c r="C29" s="68">
        <f>SUM(D29:J29)</f>
        <v>0</v>
      </c>
      <c r="D29" s="202" t="str">
        <f>IF(OR(D22="",D22&lt;0),"",D22)</f>
        <v/>
      </c>
      <c r="E29" s="203" t="str">
        <f>IF(OR(E22="",E22&lt;0),"",E22)</f>
        <v/>
      </c>
      <c r="F29" s="203" t="str">
        <f>IF(OR(F22="",F22&lt;0),"",F22)</f>
        <v/>
      </c>
      <c r="G29" s="203" t="str">
        <f>IF(OR(G22="",G22&lt;0),"",G22)</f>
        <v/>
      </c>
      <c r="H29" s="204" t="str">
        <f>IF(OR(H22="",H22&lt;0),"",H22)</f>
        <v/>
      </c>
      <c r="K29" s="464"/>
      <c r="M29" s="69">
        <f>SUM(N29:T29)</f>
        <v>0</v>
      </c>
      <c r="N29" s="70" t="str">
        <f t="shared" ref="N29:T29" si="3">IF(N40="","",INDEX($D29:$J29,1,MATCH(N40,$D40:$J40,0)))</f>
        <v/>
      </c>
      <c r="O29" s="71" t="str">
        <f t="shared" si="3"/>
        <v/>
      </c>
      <c r="P29" s="71" t="str">
        <f t="shared" si="3"/>
        <v/>
      </c>
      <c r="Q29" s="71" t="str">
        <f t="shared" si="3"/>
        <v/>
      </c>
      <c r="R29" s="71" t="str">
        <f t="shared" si="3"/>
        <v/>
      </c>
      <c r="S29" s="71" t="str">
        <f t="shared" si="3"/>
        <v/>
      </c>
      <c r="T29" s="72" t="str">
        <f t="shared" si="3"/>
        <v/>
      </c>
      <c r="V29" s="26"/>
      <c r="X29" s="73" t="s">
        <v>36</v>
      </c>
      <c r="Y29" s="74">
        <f t="shared" ref="Y29:AF29" si="4">SUM(M29:M30)</f>
        <v>0</v>
      </c>
      <c r="Z29" s="75">
        <f t="shared" si="4"/>
        <v>0</v>
      </c>
      <c r="AA29" s="76">
        <f t="shared" si="4"/>
        <v>0</v>
      </c>
      <c r="AB29" s="76">
        <f t="shared" si="4"/>
        <v>0</v>
      </c>
      <c r="AC29" s="76">
        <f t="shared" si="4"/>
        <v>0</v>
      </c>
      <c r="AD29" s="76">
        <f t="shared" si="4"/>
        <v>0</v>
      </c>
      <c r="AE29" s="76">
        <f t="shared" si="4"/>
        <v>0</v>
      </c>
      <c r="AF29" s="77">
        <f t="shared" si="4"/>
        <v>0</v>
      </c>
    </row>
    <row r="30" spans="1:32" ht="30.6" customHeight="1" x14ac:dyDescent="0.55000000000000004">
      <c r="A30" s="447"/>
      <c r="B30" s="105" t="s">
        <v>7</v>
      </c>
      <c r="C30" s="57">
        <f>SUM(D30:J30)</f>
        <v>0</v>
      </c>
      <c r="D30" s="205" t="str">
        <f>IF(OR(D24="",D24&lt;0),"",D24)</f>
        <v/>
      </c>
      <c r="E30" s="206" t="str">
        <f>IF(OR(E24="",E24&lt;0),"",E24)</f>
        <v/>
      </c>
      <c r="F30" s="206" t="str">
        <f>IF(OR(F24="",F24&lt;0),"",F24)</f>
        <v/>
      </c>
      <c r="G30" s="206" t="str">
        <f>IF(OR(G24="",G24&lt;0),"",G24)</f>
        <v/>
      </c>
      <c r="H30" s="207" t="str">
        <f>IF(OR(H24="",H24&lt;0),"",H24)</f>
        <v/>
      </c>
      <c r="K30" s="464"/>
      <c r="M30" s="78">
        <f>SUM(N30:T30)</f>
        <v>0</v>
      </c>
      <c r="N30" s="79" t="str">
        <f t="shared" ref="N30:T30" si="5">IF(N40="","",INDEX($D30:$J30,1,MATCH(N40,$D40:$J40,0)))</f>
        <v/>
      </c>
      <c r="O30" s="80" t="str">
        <f t="shared" si="5"/>
        <v/>
      </c>
      <c r="P30" s="80" t="str">
        <f t="shared" si="5"/>
        <v/>
      </c>
      <c r="Q30" s="80" t="str">
        <f t="shared" si="5"/>
        <v/>
      </c>
      <c r="R30" s="80" t="str">
        <f t="shared" si="5"/>
        <v/>
      </c>
      <c r="S30" s="80" t="str">
        <f t="shared" si="5"/>
        <v/>
      </c>
      <c r="T30" s="81" t="str">
        <f t="shared" si="5"/>
        <v/>
      </c>
      <c r="V30" s="458" t="str">
        <f>IF(AND(Z30&lt;5,Z28&lt;&gt;""),SUBSTITUTE(ADDRESS(ROWS($1:29),MATCH(Z28,$A28:$J28,0)),"$","")&amp;"; ","")&amp;
IF(AND(AA30&lt;5,AA28&lt;&gt;""),SUBSTITUTE(ADDRESS(ROWS($1:29),MATCH(AA28,$A28:$J28,0)),"$","")&amp;"; ","")&amp;
IF(AND(AB30&lt;5,AB28&lt;&gt;""),SUBSTITUTE(ADDRESS(ROWS($1:29),MATCH(AB28,$A28:$J28,0)),"$","")&amp;"; ","")&amp;
IF(AND(AC30&lt;5,AC28&lt;&gt;""),SUBSTITUTE(ADDRESS(ROWS($1:29),MATCH(AC28,$A28:$J28,0)),"$","")&amp;"; ","")&amp;
IF(AND(AD30&lt;5,AD28&lt;&gt;""),SUBSTITUTE(ADDRESS(ROWS($1:29),MATCH(AD28,$A28:$J28,0)),"$","")&amp;"; ","")&amp;
IF(AND(AE30&lt;5,AE28&lt;&gt;""),SUBSTITUTE(ADDRESS(ROWS($1:29),MATCH(AE28,$A28:$J28,0)),"$","")&amp;"; ","")&amp;
IF(AND(AF30&lt;5,AF28&lt;&gt;""),SUBSTITUTE(ADDRESS(ROWS($1:29),MATCH(AF28,$A28:$J28,0)),"$","")&amp;"; ","")&amp;
IF(AND(Z31&lt;5,Z28&lt;&gt;""),SUBSTITUTE(ADDRESS(ROWS($1:30),MATCH(Z28,$A28:$J28,0)),"$","")&amp;"; ","")&amp;
IF(AND(AA31&lt;5,AA28&lt;&gt;""),SUBSTITUTE(ADDRESS(ROWS($1:30),MATCH(AA28,$A28:$J28,0)),"$","")&amp;"; ","")&amp;
IF(AND(AB31&lt;5,AB28&lt;&gt;""),SUBSTITUTE(ADDRESS(ROWS($1:30),MATCH(AB28,$A28:$J28,0)),"$","")&amp;"; ","")&amp;
IF(AND(AC31&lt;5,AC28&lt;&gt;""),SUBSTITUTE(ADDRESS(ROWS($1:30),MATCH(AC28,$A28:$J28,0)),"$","")&amp;"; ","")&amp;
IF(AND(AD31&lt;5,AD28&lt;&gt;""),SUBSTITUTE(ADDRESS(ROWS($1:30),MATCH(AD28,$A28:$J28,0)),"$","")&amp;"; ","")&amp;
IF(AND(AE31&lt;5,AE28&lt;&gt;""),SUBSTITUTE(ADDRESS(ROWS($1:30),MATCH(AE28,$A28:$J28,0)),"$","")&amp;"; ","")&amp;
IF(AND(AF31&lt;5,AF28&lt;&gt;""),SUBSTITUTE(ADDRESS(ROWS($1:30),MATCH(AF28,$A28:$J28,0)),"$","")&amp;"; ","")</f>
        <v/>
      </c>
      <c r="Y30" s="82" t="s">
        <v>37</v>
      </c>
      <c r="Z30" s="83" t="str">
        <f t="shared" ref="Z30:AF30" si="6">IFERROR(Z29*$M29/$Y29,"")</f>
        <v/>
      </c>
      <c r="AA30" s="84" t="str">
        <f t="shared" si="6"/>
        <v/>
      </c>
      <c r="AB30" s="84" t="str">
        <f t="shared" si="6"/>
        <v/>
      </c>
      <c r="AC30" s="84" t="str">
        <f t="shared" si="6"/>
        <v/>
      </c>
      <c r="AD30" s="84" t="str">
        <f t="shared" si="6"/>
        <v/>
      </c>
      <c r="AE30" s="84" t="str">
        <f t="shared" si="6"/>
        <v/>
      </c>
      <c r="AF30" s="85" t="str">
        <f t="shared" si="6"/>
        <v/>
      </c>
    </row>
    <row r="31" spans="1:32" ht="30.6" customHeight="1" thickBot="1" x14ac:dyDescent="0.6">
      <c r="A31" s="447"/>
      <c r="B31" s="106" t="s">
        <v>131</v>
      </c>
      <c r="C31" s="58" t="str">
        <f>IF(OR(C29="",C29&lt;=0),"-",C30/C29)</f>
        <v>-</v>
      </c>
      <c r="D31" s="108" t="str">
        <f t="shared" ref="D31:H31" si="7">IF(OR(D29="",D29&lt;=0),"-",D30/D29)</f>
        <v>-</v>
      </c>
      <c r="E31" s="109" t="str">
        <f t="shared" si="7"/>
        <v>-</v>
      </c>
      <c r="F31" s="109" t="str">
        <f t="shared" si="7"/>
        <v>-</v>
      </c>
      <c r="G31" s="109" t="str">
        <f t="shared" si="7"/>
        <v>-</v>
      </c>
      <c r="H31" s="150" t="str">
        <f t="shared" si="7"/>
        <v>-</v>
      </c>
      <c r="K31" s="464"/>
      <c r="M31" s="43" t="s">
        <v>43</v>
      </c>
      <c r="N31" s="86" t="str">
        <f t="shared" ref="N31:T32" si="8">IFERROR(N29/$M29,"")</f>
        <v/>
      </c>
      <c r="O31" s="87" t="str">
        <f t="shared" si="8"/>
        <v/>
      </c>
      <c r="P31" s="87" t="str">
        <f t="shared" si="8"/>
        <v/>
      </c>
      <c r="Q31" s="87" t="str">
        <f t="shared" si="8"/>
        <v/>
      </c>
      <c r="R31" s="87" t="str">
        <f t="shared" si="8"/>
        <v/>
      </c>
      <c r="S31" s="87" t="str">
        <f t="shared" si="8"/>
        <v/>
      </c>
      <c r="T31" s="88" t="str">
        <f t="shared" si="8"/>
        <v/>
      </c>
      <c r="U31" s="89"/>
      <c r="V31" s="459"/>
      <c r="W31" s="89"/>
      <c r="X31" s="139" t="str">
        <f>IFERROR(CHOOSE(MAX(N40:T40),"need more data","CHISQ.TEST(L21:M22, X22:Y23)","CHISQ.TEST(L21:N22, X22:Z23)","CHISQ.TEST(L21:O22, X22:AA23)","CHISQ.TEST(L21:P22, X22:AB23)","CHISQ.TEST(L21:Q22, X22:AC23)","CHISQ.TEST(L21:R22, X22:AD23)"),"")</f>
        <v/>
      </c>
      <c r="Y31" s="90" t="s">
        <v>38</v>
      </c>
      <c r="Z31" s="91" t="str">
        <f t="shared" ref="Z31:AF31" si="9">IFERROR(Z29*$M30/$Y29,"")</f>
        <v/>
      </c>
      <c r="AA31" s="92" t="str">
        <f t="shared" si="9"/>
        <v/>
      </c>
      <c r="AB31" s="92" t="str">
        <f t="shared" si="9"/>
        <v/>
      </c>
      <c r="AC31" s="92" t="str">
        <f t="shared" si="9"/>
        <v/>
      </c>
      <c r="AD31" s="92" t="str">
        <f t="shared" si="9"/>
        <v/>
      </c>
      <c r="AE31" s="92" t="str">
        <f t="shared" si="9"/>
        <v/>
      </c>
      <c r="AF31" s="93" t="str">
        <f t="shared" si="9"/>
        <v/>
      </c>
    </row>
    <row r="32" spans="1:32" ht="30.6" customHeight="1" thickBot="1" x14ac:dyDescent="0.6">
      <c r="A32" s="447"/>
      <c r="B32" s="274" t="s">
        <v>132</v>
      </c>
      <c r="C32" s="275" t="str">
        <f>IF(X33="need more data","Need more data",IF(X33="","",IF(X33&lt;=$Y$1, "No", "Yes")))</f>
        <v/>
      </c>
      <c r="D32" s="276" t="str">
        <f>IFERROR(IF(MIN(_xlfn.MINIFS($Z30:$AF30,$Z28:$AF28,D28),_xlfn.MINIFS($Z31:$AF31,$Z28:$AF28,D28))&lt;5,"-",IF(INDEX($Z33:$AF33,1,MATCH(D28,$Z28:$AF28,0))&lt;=$Y$1, "No", "Yes")),"")</f>
        <v>-</v>
      </c>
      <c r="E32" s="277" t="str">
        <f>IFERROR(IF(MIN(_xlfn.MINIFS($Z30:$AF30,$Z28:$AF28,E28),_xlfn.MINIFS($Z31:$AF31,$Z28:$AF28,E28))&lt;5,"-",IF(INDEX($Z33:$AF33,1,MATCH(E28,$Z28:$AF28,0))&lt;=$Y$1, "No", "Yes")),"")</f>
        <v>-</v>
      </c>
      <c r="F32" s="277" t="str">
        <f>IFERROR(IF(MIN(_xlfn.MINIFS($Z30:$AF30,$Z28:$AF28,F28),_xlfn.MINIFS($Z31:$AF31,$Z28:$AF28,F28))&lt;5,"-",IF(INDEX($Z33:$AF33,1,MATCH(F28,$Z28:$AF28,0))&lt;=$Y$1, "No", "Yes")),"")</f>
        <v>-</v>
      </c>
      <c r="G32" s="277" t="str">
        <f>IFERROR(IF(MIN(_xlfn.MINIFS($Z30:$AF30,$Z28:$AF28,G28),_xlfn.MINIFS($Z31:$AF31,$Z28:$AF28,G28))&lt;5,"-",IF(INDEX($Z33:$AF33,1,MATCH(G28,$Z28:$AF28,0))&lt;=$Y$1, "No", "Yes")),"")</f>
        <v>-</v>
      </c>
      <c r="H32" s="281" t="str">
        <f>IFERROR(IF(MIN(_xlfn.MINIFS($Z30:$AF30,$Z28:$AF28,H28),_xlfn.MINIFS($Z31:$AF31,$Z28:$AF28,H28))&lt;5,"-",IF(INDEX($Z33:$AF33,1,MATCH(H28,$Z28:$AF28,0))&lt;=$Y$1, "No", "Yes")),"")</f>
        <v>-</v>
      </c>
      <c r="K32" s="465"/>
      <c r="M32" s="44" t="s">
        <v>44</v>
      </c>
      <c r="N32" s="95" t="str">
        <f t="shared" si="8"/>
        <v/>
      </c>
      <c r="O32" s="96" t="str">
        <f t="shared" si="8"/>
        <v/>
      </c>
      <c r="P32" s="96" t="str">
        <f t="shared" si="8"/>
        <v/>
      </c>
      <c r="Q32" s="96" t="str">
        <f t="shared" si="8"/>
        <v/>
      </c>
      <c r="R32" s="96" t="str">
        <f t="shared" si="8"/>
        <v/>
      </c>
      <c r="S32" s="96" t="str">
        <f t="shared" si="8"/>
        <v/>
      </c>
      <c r="T32" s="97" t="str">
        <f t="shared" si="8"/>
        <v/>
      </c>
      <c r="U32" s="98"/>
      <c r="V32" s="26"/>
      <c r="W32" s="89"/>
      <c r="X32" s="21" t="s">
        <v>29</v>
      </c>
      <c r="Y32" s="82" t="s">
        <v>39</v>
      </c>
      <c r="Z32" s="99" t="str">
        <f t="shared" ref="Z32:AF32" si="10">IFERROR((N32-N31)/SQRT(N31*(1-N31)/$M30),"")</f>
        <v/>
      </c>
      <c r="AA32" s="100" t="str">
        <f t="shared" si="10"/>
        <v/>
      </c>
      <c r="AB32" s="100" t="str">
        <f t="shared" si="10"/>
        <v/>
      </c>
      <c r="AC32" s="100" t="str">
        <f t="shared" si="10"/>
        <v/>
      </c>
      <c r="AD32" s="100" t="str">
        <f t="shared" si="10"/>
        <v/>
      </c>
      <c r="AE32" s="100" t="str">
        <f t="shared" si="10"/>
        <v/>
      </c>
      <c r="AF32" s="101" t="str">
        <f t="shared" si="10"/>
        <v/>
      </c>
    </row>
    <row r="33" spans="1:32" ht="14.7" thickBot="1" x14ac:dyDescent="0.6">
      <c r="A33" s="447"/>
      <c r="B33" s="438"/>
      <c r="C33" s="438"/>
      <c r="D33" s="438"/>
      <c r="E33" s="438"/>
      <c r="F33" s="438"/>
      <c r="G33" s="438"/>
      <c r="H33" s="438"/>
      <c r="I33" s="438"/>
      <c r="J33" s="438"/>
      <c r="K33" s="137"/>
      <c r="L33" s="200"/>
      <c r="M33" s="139"/>
      <c r="X33" s="102" t="str">
        <f>IFERROR(CHOOSE(MAX(N40:T40),"need more data",_xlfn.CHISQ.TEST(N29:O30, Z30:AA31),_xlfn.CHISQ.TEST(N29:P30, Z30:AB31),_xlfn.CHISQ.TEST(N29:Q30, Z30:AC31),_xlfn.CHISQ.TEST(N29:R30, Z30:AD31),_xlfn.CHISQ.TEST(N29:S30, Z30:AE31),_xlfn.CHISQ.TEST(N29:T30, Z30:AF31)),"")</f>
        <v/>
      </c>
      <c r="Y33" s="103" t="s">
        <v>40</v>
      </c>
      <c r="Z33" s="91" t="str">
        <f>IF(ISNUMBER(Z32),2*NORMSDIST(-ABS(Z32)),"")</f>
        <v/>
      </c>
      <c r="AA33" s="92" t="str">
        <f t="shared" ref="AA33:AF33" si="11">IF(ISNUMBER(AA32),2*NORMSDIST(-ABS(AA32)),"")</f>
        <v/>
      </c>
      <c r="AB33" s="92" t="str">
        <f t="shared" si="11"/>
        <v/>
      </c>
      <c r="AC33" s="92" t="str">
        <f t="shared" si="11"/>
        <v/>
      </c>
      <c r="AD33" s="92" t="str">
        <f t="shared" si="11"/>
        <v/>
      </c>
      <c r="AE33" s="92" t="str">
        <f t="shared" si="11"/>
        <v/>
      </c>
      <c r="AF33" s="93" t="str">
        <f t="shared" si="11"/>
        <v/>
      </c>
    </row>
    <row r="34" spans="1:32" ht="15.9" thickBot="1" x14ac:dyDescent="0.6">
      <c r="A34" s="447"/>
      <c r="B34" s="251" t="s">
        <v>89</v>
      </c>
      <c r="C34" s="252"/>
      <c r="D34" s="252"/>
      <c r="E34" s="252"/>
      <c r="F34" s="252"/>
      <c r="G34" s="252"/>
      <c r="H34" s="252"/>
      <c r="I34" s="252"/>
      <c r="J34" s="253"/>
      <c r="K34" s="463" t="str">
        <f>IF(C39="Yes","* Since your data are representative overall, you must use caution with interpreting the representativeness tests for each individual subgroup.  "&amp;"The test will be extremely sensitive to small differences and therefore will much more likely result in showing subgroups as not representative.","")&amp; IF(V36=0,"",CHAR(10)&amp;CHAR(10)&amp;"* There "&amp;IF(V36=1,"is ","are ")&amp;V36&amp;" cell"&amp;IF(V36=1,"","s")&amp;" contributing to expected value which "&amp;IF(V36=1,"is","are")&amp;" too small to include calculations. In this table, cell"&amp;IF(V36=1,": ","s: ")&amp;SUBSTITUTE(V37,"; ","",V36)&amp;".")</f>
        <v/>
      </c>
      <c r="M34" s="139"/>
      <c r="X34" s="120"/>
      <c r="Y34" s="121"/>
      <c r="Z34" s="122"/>
      <c r="AA34" s="123"/>
      <c r="AB34" s="123"/>
      <c r="AC34" s="123"/>
      <c r="AD34" s="123"/>
      <c r="AE34" s="123"/>
      <c r="AF34" s="77"/>
    </row>
    <row r="35" spans="1:32" ht="28.8" x14ac:dyDescent="0.55000000000000004">
      <c r="A35" s="447"/>
      <c r="B35" s="322" t="s">
        <v>12</v>
      </c>
      <c r="C35" s="267" t="s">
        <v>6</v>
      </c>
      <c r="D35" s="268" t="s">
        <v>13</v>
      </c>
      <c r="E35" s="269" t="s">
        <v>14</v>
      </c>
      <c r="F35" s="269" t="s">
        <v>15</v>
      </c>
      <c r="G35" s="269" t="s">
        <v>16</v>
      </c>
      <c r="H35" s="280" t="s">
        <v>17</v>
      </c>
      <c r="K35" s="464"/>
      <c r="M35" s="139"/>
      <c r="X35" s="120"/>
      <c r="Y35" s="121"/>
      <c r="Z35" s="122"/>
      <c r="AA35" s="123"/>
      <c r="AB35" s="123"/>
      <c r="AC35" s="123"/>
      <c r="AD35" s="123"/>
      <c r="AE35" s="123"/>
      <c r="AF35" s="77"/>
    </row>
    <row r="36" spans="1:32" ht="30.6" customHeight="1" x14ac:dyDescent="0.55000000000000004">
      <c r="A36" s="447"/>
      <c r="B36" s="104" t="s">
        <v>78</v>
      </c>
      <c r="C36" s="68">
        <f>SUM(D36:J36)</f>
        <v>0</v>
      </c>
      <c r="D36" s="202" t="str">
        <f>IF(OR(D23="",D23&lt;0),"",D23)</f>
        <v/>
      </c>
      <c r="E36" s="203" t="str">
        <f>IF(OR(E23="",E23&lt;0),"",E23)</f>
        <v/>
      </c>
      <c r="F36" s="203" t="str">
        <f>IF(OR(F23="",F23&lt;0),"",F23)</f>
        <v/>
      </c>
      <c r="G36" s="203" t="str">
        <f>IF(OR(G23="",G23&lt;0),"",G23)</f>
        <v/>
      </c>
      <c r="H36" s="204" t="str">
        <f>IF(OR(H23="",H23&lt;0),"",H23)</f>
        <v/>
      </c>
      <c r="K36" s="464"/>
      <c r="M36" s="69">
        <f>SUM(N36:T36)</f>
        <v>0</v>
      </c>
      <c r="N36" s="70" t="str">
        <f t="shared" ref="N36:T36" si="12">IF(N40="","",INDEX($D36:$J36,1,MATCH(N40,$D40:$J40,0)))</f>
        <v/>
      </c>
      <c r="O36" s="71" t="str">
        <f t="shared" si="12"/>
        <v/>
      </c>
      <c r="P36" s="71" t="str">
        <f t="shared" si="12"/>
        <v/>
      </c>
      <c r="Q36" s="71" t="str">
        <f t="shared" si="12"/>
        <v/>
      </c>
      <c r="R36" s="71" t="str">
        <f t="shared" si="12"/>
        <v/>
      </c>
      <c r="S36" s="71" t="str">
        <f t="shared" si="12"/>
        <v/>
      </c>
      <c r="T36" s="72" t="str">
        <f t="shared" si="12"/>
        <v/>
      </c>
      <c r="V36" s="27">
        <f>(COUNTIFS(Z37:AF37,"&lt;"&amp;5)-COUNTIFS(Z37:AF37,"&lt;"&amp;5,Z28:AF28,""))+(COUNTIFS(Z38:AF38,"&lt;"&amp;5)-COUNTIFS(Z38:AF38,"&lt;"&amp;5,Z28:AF28,""))</f>
        <v>0</v>
      </c>
      <c r="X36" s="73" t="s">
        <v>36</v>
      </c>
      <c r="Y36" s="74">
        <f>SUM(M36:M37)</f>
        <v>0</v>
      </c>
      <c r="Z36" s="75">
        <f>SUM(N36:N37)</f>
        <v>0</v>
      </c>
      <c r="AA36" s="76">
        <f>SUM(O36:O37)</f>
        <v>0</v>
      </c>
      <c r="AB36" s="76">
        <f t="shared" ref="AB36:AF36" si="13">SUM(P36:P37)</f>
        <v>0</v>
      </c>
      <c r="AC36" s="76">
        <f t="shared" si="13"/>
        <v>0</v>
      </c>
      <c r="AD36" s="76">
        <f t="shared" si="13"/>
        <v>0</v>
      </c>
      <c r="AE36" s="76">
        <f t="shared" si="13"/>
        <v>0</v>
      </c>
      <c r="AF36" s="77">
        <f t="shared" si="13"/>
        <v>0</v>
      </c>
    </row>
    <row r="37" spans="1:32" ht="30.6" customHeight="1" x14ac:dyDescent="0.55000000000000004">
      <c r="A37" s="447"/>
      <c r="B37" s="105" t="s">
        <v>7</v>
      </c>
      <c r="C37" s="57">
        <f>C30</f>
        <v>0</v>
      </c>
      <c r="D37" s="205" t="str">
        <f t="shared" ref="D37:H37" si="14">D30</f>
        <v/>
      </c>
      <c r="E37" s="206" t="str">
        <f t="shared" si="14"/>
        <v/>
      </c>
      <c r="F37" s="206" t="str">
        <f t="shared" si="14"/>
        <v/>
      </c>
      <c r="G37" s="206" t="str">
        <f t="shared" si="14"/>
        <v/>
      </c>
      <c r="H37" s="207" t="str">
        <f t="shared" si="14"/>
        <v/>
      </c>
      <c r="K37" s="464"/>
      <c r="M37" s="78">
        <f>SUM(N37:T37)</f>
        <v>0</v>
      </c>
      <c r="N37" s="79" t="str">
        <f t="shared" ref="N37:T37" si="15">IF(N40="","",INDEX($D37:$J37,1,MATCH(N40,$D40:$J40,0)))</f>
        <v/>
      </c>
      <c r="O37" s="80" t="str">
        <f t="shared" si="15"/>
        <v/>
      </c>
      <c r="P37" s="80" t="str">
        <f t="shared" si="15"/>
        <v/>
      </c>
      <c r="Q37" s="80" t="str">
        <f t="shared" si="15"/>
        <v/>
      </c>
      <c r="R37" s="80" t="str">
        <f t="shared" si="15"/>
        <v/>
      </c>
      <c r="S37" s="80" t="str">
        <f t="shared" si="15"/>
        <v/>
      </c>
      <c r="T37" s="81" t="str">
        <f t="shared" si="15"/>
        <v/>
      </c>
      <c r="V37" s="458" t="str">
        <f>IF(AND(Z37&lt;5,Z28&lt;&gt;""),SUBSTITUTE(ADDRESS(ROWS($1:36),MATCH(Z28,$A28:$J28,0)),"$","")&amp;"; ","")&amp;
IF(AND(AA37&lt;5,AA28&lt;&gt;""),SUBSTITUTE(ADDRESS(ROWS($1:36),MATCH(AA28,$A28:$J28,0)),"$","")&amp;"; ","")&amp;
IF(AND(AB37&lt;5,AB28&lt;&gt;""),SUBSTITUTE(ADDRESS(ROWS($1:36),MATCH(AB28,$A28:$J28,0)),"$","")&amp;"; ","")&amp;
IF(AND(AC37&lt;5,AC28&lt;&gt;""),SUBSTITUTE(ADDRESS(ROWS($1:36),MATCH(AC28,$A28:$J28,0)),"$","")&amp;"; ","")&amp;
IF(AND(AD37&lt;5,AD28&lt;&gt;""),SUBSTITUTE(ADDRESS(ROWS($1:36),MATCH(AD28,$A28:$J28,0)),"$","")&amp;"; ","")&amp;
IF(AND(AE37&lt;5,AE28&lt;&gt;""),SUBSTITUTE(ADDRESS(ROWS($1:36),MATCH(AE28,$A28:$J28,0)),"$","")&amp;"; ","")&amp;
IF(AND(AF37&lt;5,AF28&lt;&gt;""),SUBSTITUTE(ADDRESS(ROWS($1:36),MATCH(AF28,$A28:$J28,0)),"$","")&amp;"; ","")&amp;
IF(AND(Z38&lt;5,Z28&lt;&gt;""),SUBSTITUTE(ADDRESS(ROWS($1:37),MATCH(Z28,$A28:$J28,0)),"$","")&amp;"; ","")&amp;
IF(AND(AA38&lt;5,AA28&lt;&gt;""),SUBSTITUTE(ADDRESS(ROWS($1:37),MATCH(AA28,$A28:$J28,0)),"$","")&amp;"; ","")&amp;
IF(AND(AB38&lt;5,AB28&lt;&gt;""),SUBSTITUTE(ADDRESS(ROWS($1:37),MATCH(AB28,$A28:$J28,0)),"$","")&amp;"; ","")&amp;
IF(AND(AC38&lt;5,AC28&lt;&gt;""),SUBSTITUTE(ADDRESS(ROWS($1:37),MATCH(AC28,$A28:$J28,0)),"$","")&amp;"; ","")&amp;
IF(AND(AD38&lt;5,AD28&lt;&gt;""),SUBSTITUTE(ADDRESS(ROWS($1:37),MATCH(AD28,$A28:$J28,0)),"$","")&amp;"; ","")&amp;
IF(AND(AE38&lt;5,AE28&lt;&gt;""),SUBSTITUTE(ADDRESS(ROWS($1:37),MATCH(AE28,$A28:$J28,0)),"$","")&amp;"; ","")&amp;
IF(AND(AF38&lt;5,AF28&lt;&gt;""),SUBSTITUTE(ADDRESS(ROWS($1:37),MATCH(AF28,$A28:$J28,0)),"$","")&amp;"; ","")</f>
        <v/>
      </c>
      <c r="Y37" s="82" t="s">
        <v>37</v>
      </c>
      <c r="Z37" s="83" t="str">
        <f t="shared" ref="Z37:AF37" si="16">IFERROR(Z36*$M36/$Y36,"")</f>
        <v/>
      </c>
      <c r="AA37" s="84" t="str">
        <f t="shared" si="16"/>
        <v/>
      </c>
      <c r="AB37" s="84" t="str">
        <f t="shared" si="16"/>
        <v/>
      </c>
      <c r="AC37" s="84" t="str">
        <f t="shared" si="16"/>
        <v/>
      </c>
      <c r="AD37" s="84" t="str">
        <f t="shared" si="16"/>
        <v/>
      </c>
      <c r="AE37" s="84" t="str">
        <f t="shared" si="16"/>
        <v/>
      </c>
      <c r="AF37" s="85" t="str">
        <f t="shared" si="16"/>
        <v/>
      </c>
    </row>
    <row r="38" spans="1:32" ht="30.6" customHeight="1" thickBot="1" x14ac:dyDescent="0.6">
      <c r="A38" s="447"/>
      <c r="B38" s="106" t="s">
        <v>191</v>
      </c>
      <c r="C38" s="58" t="str">
        <f>IF(OR(C36="",C36&lt;=0),"-",C37/C36)</f>
        <v>-</v>
      </c>
      <c r="D38" s="59" t="str">
        <f>IF(OR(D36="",D36&lt;=0),"-",D37/D36)</f>
        <v>-</v>
      </c>
      <c r="E38" s="60" t="str">
        <f t="shared" ref="E38:H38" si="17">IF(OR(E36="",E36&lt;=0),"-",E37/E36)</f>
        <v>-</v>
      </c>
      <c r="F38" s="60" t="str">
        <f t="shared" si="17"/>
        <v>-</v>
      </c>
      <c r="G38" s="60" t="str">
        <f t="shared" si="17"/>
        <v>-</v>
      </c>
      <c r="H38" s="150" t="str">
        <f t="shared" si="17"/>
        <v>-</v>
      </c>
      <c r="K38" s="464"/>
      <c r="M38" s="43" t="s">
        <v>43</v>
      </c>
      <c r="N38" s="86" t="str">
        <f t="shared" ref="N38:T39" si="18">IFERROR(N36/$M36,"")</f>
        <v/>
      </c>
      <c r="O38" s="87" t="str">
        <f t="shared" si="18"/>
        <v/>
      </c>
      <c r="P38" s="87" t="str">
        <f t="shared" si="18"/>
        <v/>
      </c>
      <c r="Q38" s="87" t="str">
        <f t="shared" si="18"/>
        <v/>
      </c>
      <c r="R38" s="87" t="str">
        <f t="shared" si="18"/>
        <v/>
      </c>
      <c r="S38" s="87" t="str">
        <f t="shared" si="18"/>
        <v/>
      </c>
      <c r="T38" s="88" t="str">
        <f t="shared" si="18"/>
        <v/>
      </c>
      <c r="U38" s="89"/>
      <c r="V38" s="459"/>
      <c r="W38" s="89"/>
      <c r="X38" s="139" t="str">
        <f>IFERROR(CHOOSE(MAX(#REF!),"need more data","CHISQ.TEST(L21:M22, X22:Y23)","CHISQ.TEST(L21:N22, X22:Z23)","CHISQ.TEST(L21:O22, X22:AA23)","CHISQ.TEST(L21:P22, X22:AB23)","CHISQ.TEST(L21:Q22, X22:AC23)","CHISQ.TEST(L21:R22, X22:AD23)"),"")</f>
        <v/>
      </c>
      <c r="Y38" s="90" t="s">
        <v>38</v>
      </c>
      <c r="Z38" s="91" t="str">
        <f t="shared" ref="Z38:AF38" si="19">IFERROR(Z36*$M37/$Y36,"")</f>
        <v/>
      </c>
      <c r="AA38" s="92" t="str">
        <f t="shared" si="19"/>
        <v/>
      </c>
      <c r="AB38" s="92" t="str">
        <f t="shared" si="19"/>
        <v/>
      </c>
      <c r="AC38" s="92" t="str">
        <f t="shared" si="19"/>
        <v/>
      </c>
      <c r="AD38" s="92" t="str">
        <f t="shared" si="19"/>
        <v/>
      </c>
      <c r="AE38" s="92" t="str">
        <f t="shared" si="19"/>
        <v/>
      </c>
      <c r="AF38" s="93" t="str">
        <f t="shared" si="19"/>
        <v/>
      </c>
    </row>
    <row r="39" spans="1:32" ht="30.6" customHeight="1" thickBot="1" x14ac:dyDescent="0.6">
      <c r="A39" s="448"/>
      <c r="B39" s="274" t="s">
        <v>80</v>
      </c>
      <c r="C39" s="275" t="str">
        <f>IF(X40="need more data","Need more data",IF(X40="","",IF(X40&lt;=$Y$1, "No", "Yes")))</f>
        <v/>
      </c>
      <c r="D39" s="276" t="str">
        <f>IFERROR(IF(MIN(_xlfn.MINIFS($Z37:$AF37,$Z28:$AF28,D28),_xlfn.MINIFS($Z38:$AF38,$Z28:$AF28,D28))&lt;5,"-",IF(INDEX($Z40:$AF40,1,MATCH(D28,$Z28:$AF28,0))&lt;=$Y$1, "No", "Yes")),"")</f>
        <v>-</v>
      </c>
      <c r="E39" s="277" t="str">
        <f>IFERROR(IF(MIN(_xlfn.MINIFS($Z37:$AF37,$Z28:$AF28,E28),_xlfn.MINIFS($Z38:$AF38,$Z28:$AF28,E28))&lt;5,"-",IF(INDEX($Z40:$AF40,1,MATCH(E28,$Z28:$AF28,0))&lt;=$Y$1, "No", "Yes")),"")</f>
        <v>-</v>
      </c>
      <c r="F39" s="277" t="str">
        <f>IFERROR(IF(MIN(_xlfn.MINIFS($Z37:$AF37,$Z28:$AF28,F28),_xlfn.MINIFS($Z38:$AF38,$Z28:$AF28,F28))&lt;5,"-",IF(INDEX($Z40:$AF40,1,MATCH(F28,$Z28:$AF28,0))&lt;=$Y$1, "No", "Yes")),"")</f>
        <v>-</v>
      </c>
      <c r="G39" s="277" t="str">
        <f>IFERROR(IF(MIN(_xlfn.MINIFS($Z37:$AF37,$Z28:$AF28,G28),_xlfn.MINIFS($Z38:$AF38,$Z28:$AF28,G28))&lt;5,"-",IF(INDEX($Z40:$AF40,1,MATCH(G28,$Z28:$AF28,0))&lt;=$Y$1, "No", "Yes")),"")</f>
        <v>-</v>
      </c>
      <c r="H39" s="281" t="str">
        <f>IFERROR(IF(MIN(_xlfn.MINIFS($Z37:$AF37,$Z28:$AF28,H28),_xlfn.MINIFS($Z38:$AF38,$Z28:$AF28,H28))&lt;5,"-",IF(INDEX($Z40:$AF40,1,MATCH(H28,$Z28:$AF28,0))&lt;=$Y$1, "No", "Yes")),"")</f>
        <v>-</v>
      </c>
      <c r="K39" s="465"/>
      <c r="M39" s="44" t="s">
        <v>44</v>
      </c>
      <c r="N39" s="95" t="str">
        <f t="shared" si="18"/>
        <v/>
      </c>
      <c r="O39" s="96" t="str">
        <f t="shared" si="18"/>
        <v/>
      </c>
      <c r="P39" s="96" t="str">
        <f t="shared" si="18"/>
        <v/>
      </c>
      <c r="Q39" s="96" t="str">
        <f t="shared" si="18"/>
        <v/>
      </c>
      <c r="R39" s="96" t="str">
        <f t="shared" si="18"/>
        <v/>
      </c>
      <c r="S39" s="96" t="str">
        <f t="shared" si="18"/>
        <v/>
      </c>
      <c r="T39" s="97" t="str">
        <f t="shared" si="18"/>
        <v/>
      </c>
      <c r="U39" s="98"/>
      <c r="V39" s="26"/>
      <c r="W39" s="89"/>
      <c r="X39" s="21" t="s">
        <v>29</v>
      </c>
      <c r="Y39" s="82" t="s">
        <v>39</v>
      </c>
      <c r="Z39" s="99" t="str">
        <f t="shared" ref="Z39:AF39" si="20">IFERROR((N39-N38)/SQRT(N38*(1-N38)/$M37),"")</f>
        <v/>
      </c>
      <c r="AA39" s="100" t="str">
        <f t="shared" si="20"/>
        <v/>
      </c>
      <c r="AB39" s="100" t="str">
        <f t="shared" si="20"/>
        <v/>
      </c>
      <c r="AC39" s="100" t="str">
        <f t="shared" si="20"/>
        <v/>
      </c>
      <c r="AD39" s="100" t="str">
        <f t="shared" si="20"/>
        <v/>
      </c>
      <c r="AE39" s="100" t="str">
        <f t="shared" si="20"/>
        <v/>
      </c>
      <c r="AF39" s="101" t="str">
        <f t="shared" si="20"/>
        <v/>
      </c>
    </row>
    <row r="40" spans="1:32" s="259" customFormat="1" ht="15.6" hidden="1" x14ac:dyDescent="0.55000000000000004">
      <c r="A40" s="287"/>
      <c r="B40" s="254" t="s">
        <v>12</v>
      </c>
      <c r="C40" s="255"/>
      <c r="D40" s="256" t="str">
        <f>IF(SUM(D29:D30)&lt;=0,"",MAX($C40:C40)+1)</f>
        <v/>
      </c>
      <c r="E40" s="256" t="str">
        <f>IF(SUM(E29:E30)&lt;=0,"",MAX($C40:D40)+1)</f>
        <v/>
      </c>
      <c r="F40" s="256" t="str">
        <f>IF(SUM(F29:F30)&lt;=0,"",MAX($C40:E40)+1)</f>
        <v/>
      </c>
      <c r="G40" s="256" t="str">
        <f>IF(SUM(G29:G30)&lt;=0,"",MAX($C40:F40)+1)</f>
        <v/>
      </c>
      <c r="H40" s="256" t="str">
        <f>IF(SUM(H29:H30)&lt;=0,"",MAX($C40:G40)+1)</f>
        <v/>
      </c>
      <c r="I40" s="256" t="str">
        <f>IF(SUM(I29:I30)&lt;=0,"",MAX($C40:H40)+1)</f>
        <v/>
      </c>
      <c r="J40" s="435" t="str">
        <f>IF(SUM(J29:J30)&lt;=0,"",MAX($C40:I40)+1)</f>
        <v/>
      </c>
      <c r="L40" s="258"/>
      <c r="M40" s="260" t="str">
        <f>B40</f>
        <v>DISABILITY CATEGORY</v>
      </c>
      <c r="N40" s="261" t="str">
        <f>IF(MIN($D40:$J40)&lt;=0,"",MIN($D40:$J40))</f>
        <v/>
      </c>
      <c r="O40" s="262" t="str">
        <f t="shared" ref="O40:T40" si="21">IFERROR(IF(N40=MAX($D40:$J40),"",N40+1),"")</f>
        <v/>
      </c>
      <c r="P40" s="262" t="str">
        <f t="shared" si="21"/>
        <v/>
      </c>
      <c r="Q40" s="262" t="str">
        <f t="shared" si="21"/>
        <v/>
      </c>
      <c r="R40" s="262" t="str">
        <f t="shared" si="21"/>
        <v/>
      </c>
      <c r="S40" s="262" t="str">
        <f t="shared" si="21"/>
        <v/>
      </c>
      <c r="T40" s="263" t="str">
        <f t="shared" si="21"/>
        <v/>
      </c>
      <c r="U40" s="264"/>
      <c r="V40" s="264"/>
      <c r="W40" s="264"/>
      <c r="X40" s="102" t="str">
        <f>IFERROR(CHOOSE(MAX(N40:T40),"need more data",_xlfn.CHISQ.TEST(N36:O37, Z37:AA38),_xlfn.CHISQ.TEST(N36:P37, Z37:AB38),_xlfn.CHISQ.TEST(N36:Q37, Z37:AC38),_xlfn.CHISQ.TEST(N36:R37, Z37:AD38),_xlfn.CHISQ.TEST(N36:S37, Z37:AE38),_xlfn.CHISQ.TEST(N36:T37, Z37:AF38)),"")</f>
        <v/>
      </c>
      <c r="Y40" s="103" t="s">
        <v>40</v>
      </c>
      <c r="Z40" s="91" t="str">
        <f t="shared" ref="Z40:AF40" si="22">IF(ISNUMBER(Z39),2*NORMSDIST(-ABS(Z39)),"")</f>
        <v/>
      </c>
      <c r="AA40" s="92" t="str">
        <f t="shared" si="22"/>
        <v/>
      </c>
      <c r="AB40" s="92" t="str">
        <f t="shared" si="22"/>
        <v/>
      </c>
      <c r="AC40" s="92" t="str">
        <f t="shared" si="22"/>
        <v/>
      </c>
      <c r="AD40" s="92" t="str">
        <f t="shared" si="22"/>
        <v/>
      </c>
      <c r="AE40" s="92" t="str">
        <f t="shared" si="22"/>
        <v/>
      </c>
      <c r="AF40" s="93" t="str">
        <f t="shared" si="22"/>
        <v/>
      </c>
    </row>
    <row r="41" spans="1:32" x14ac:dyDescent="0.55000000000000004">
      <c r="B41" s="425" t="s">
        <v>24</v>
      </c>
      <c r="C41" s="420"/>
      <c r="D41" s="420"/>
      <c r="E41" s="420"/>
      <c r="F41" s="420"/>
      <c r="G41" s="420"/>
      <c r="H41" s="420"/>
      <c r="I41" s="420"/>
      <c r="J41" s="420"/>
      <c r="L41" s="138"/>
      <c r="M41" s="139"/>
      <c r="X41" s="297"/>
      <c r="Y41" s="298"/>
      <c r="Z41" s="126"/>
      <c r="AA41" s="126"/>
      <c r="AB41" s="126"/>
      <c r="AC41" s="126"/>
      <c r="AD41" s="126"/>
      <c r="AE41" s="126"/>
      <c r="AF41" s="126"/>
    </row>
    <row r="42" spans="1:32" ht="26.5" hidden="1" customHeight="1" x14ac:dyDescent="0.55000000000000004">
      <c r="B42" s="299"/>
      <c r="C42" s="265"/>
      <c r="D42" s="265"/>
      <c r="E42" s="265"/>
      <c r="F42" s="265"/>
      <c r="G42" s="265"/>
      <c r="H42" s="265"/>
      <c r="I42" s="265"/>
      <c r="J42" s="265"/>
      <c r="K42" s="137"/>
      <c r="L42" s="137"/>
      <c r="M42" s="139"/>
      <c r="X42" s="138"/>
      <c r="Y42" s="138"/>
      <c r="Z42" s="138"/>
      <c r="AA42" s="138"/>
      <c r="AB42" s="138"/>
      <c r="AC42" s="138"/>
      <c r="AD42" s="138"/>
      <c r="AE42" s="138"/>
      <c r="AF42" s="138"/>
    </row>
  </sheetData>
  <sheetProtection sheet="1" formatCells="0" formatColumns="0" formatRows="0"/>
  <mergeCells count="30">
    <mergeCell ref="A8:J8"/>
    <mergeCell ref="K8:K15"/>
    <mergeCell ref="A9:J9"/>
    <mergeCell ref="A10:J10"/>
    <mergeCell ref="A11:J11"/>
    <mergeCell ref="A12:J12"/>
    <mergeCell ref="A13:J13"/>
    <mergeCell ref="A20:A39"/>
    <mergeCell ref="K21:K24"/>
    <mergeCell ref="K27:K32"/>
    <mergeCell ref="V30:V31"/>
    <mergeCell ref="B33:J33"/>
    <mergeCell ref="K34:K39"/>
    <mergeCell ref="V37:V38"/>
    <mergeCell ref="V8:X19"/>
    <mergeCell ref="M2:S19"/>
    <mergeCell ref="K3:K6"/>
    <mergeCell ref="A14:J14"/>
    <mergeCell ref="A15:J15"/>
    <mergeCell ref="A16:J16"/>
    <mergeCell ref="A17:J17"/>
    <mergeCell ref="K17:K19"/>
    <mergeCell ref="A18:J18"/>
    <mergeCell ref="A19:J19"/>
    <mergeCell ref="A2:J2"/>
    <mergeCell ref="A3:J3"/>
    <mergeCell ref="A4:J4"/>
    <mergeCell ref="A5:J5"/>
    <mergeCell ref="A6:J6"/>
    <mergeCell ref="A7:J7"/>
  </mergeCells>
  <conditionalFormatting sqref="C22">
    <cfRule type="expression" dxfId="107" priority="14">
      <formula>C22&lt;&gt;VALUE($F$1)</formula>
    </cfRule>
  </conditionalFormatting>
  <conditionalFormatting sqref="C23">
    <cfRule type="expression" dxfId="106" priority="13">
      <formula>C23&lt;&gt;VALUE($H$1)</formula>
    </cfRule>
  </conditionalFormatting>
  <conditionalFormatting sqref="C24">
    <cfRule type="expression" dxfId="105" priority="12">
      <formula>C24&lt;&gt;VALUE($J$1)</formula>
    </cfRule>
  </conditionalFormatting>
  <conditionalFormatting sqref="C32:H32 C39:H39">
    <cfRule type="expression" dxfId="104" priority="6">
      <formula>C32="No"</formula>
    </cfRule>
    <cfRule type="expression" dxfId="103" priority="11">
      <formula>C32="Yes"</formula>
    </cfRule>
  </conditionalFormatting>
  <conditionalFormatting sqref="D29:J29">
    <cfRule type="expression" dxfId="102" priority="111">
      <formula>AND($C29&gt;0,INDEX($Z30:$AF30,1,MATCH(D28,$Z28:$AF28,0))&lt;5)</formula>
    </cfRule>
  </conditionalFormatting>
  <conditionalFormatting sqref="D30:J30">
    <cfRule type="expression" dxfId="101" priority="112">
      <formula>AND($C30&gt;0,INDEX($Z31:$AF31,1,MATCH(D28,$Z28:$AF28,0))&lt;5)</formula>
    </cfRule>
  </conditionalFormatting>
  <conditionalFormatting sqref="D36:J36">
    <cfRule type="expression" dxfId="100" priority="113">
      <formula>AND($C36&gt;0,INDEX($Z37:$AF37,1,MATCH(D28,$Z28:$AF28,0))&lt;5)</formula>
    </cfRule>
  </conditionalFormatting>
  <conditionalFormatting sqref="D37:J37">
    <cfRule type="expression" dxfId="99" priority="114">
      <formula>AND($C37&gt;0,INDEX($Z38:$AF38,1,MATCH(D28,$Z28:$AF28,0))&lt;5)</formula>
    </cfRule>
  </conditionalFormatting>
  <conditionalFormatting sqref="K21:K24">
    <cfRule type="expression" dxfId="98" priority="5">
      <formula>LEFT(K21,5)="Total"</formula>
    </cfRule>
  </conditionalFormatting>
  <conditionalFormatting sqref="Z30:AF30">
    <cfRule type="expression" dxfId="97" priority="10">
      <formula>AND(Z30&lt;5,Z28&lt;&gt;"")</formula>
    </cfRule>
  </conditionalFormatting>
  <conditionalFormatting sqref="Z31:AF31">
    <cfRule type="expression" dxfId="96" priority="9">
      <formula>AND(Z31&lt;5,Z28&lt;&gt;"")</formula>
    </cfRule>
  </conditionalFormatting>
  <conditionalFormatting sqref="Z37:AF37">
    <cfRule type="expression" dxfId="95" priority="8">
      <formula>AND(Z37&lt;5,Z28&lt;&gt;"")</formula>
    </cfRule>
  </conditionalFormatting>
  <conditionalFormatting sqref="Z38:AF38">
    <cfRule type="expression" dxfId="94" priority="7">
      <formula>AND(Z38&lt;5,Z28&lt;&gt;"")</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Information</vt:lpstr>
      <vt:lpstr>Instructions</vt:lpstr>
      <vt:lpstr>Data Representativeness Example</vt:lpstr>
      <vt:lpstr>Race_Ethnicity DEMO FOR CALCS</vt:lpstr>
      <vt:lpstr>Race_Ethnicity EXAMPLE</vt:lpstr>
      <vt:lpstr>Hispanic_Origin EXAMPLE</vt:lpstr>
      <vt:lpstr>Race_Ethnicity</vt:lpstr>
      <vt:lpstr>Hispanic_Origin</vt:lpstr>
      <vt:lpstr>Disability_Category</vt:lpstr>
      <vt:lpstr>Respondent_Language</vt:lpstr>
      <vt:lpstr>Income_Level</vt:lpstr>
      <vt:lpstr>Time_in_Early_Intervention</vt:lpstr>
      <vt:lpstr>documentation</vt:lpstr>
      <vt:lpstr>programmer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Response rate and representativeness calculator</dc:title>
  <dc:creator>DaSy Center and ECTA Center</dc:creator>
  <dc:description>Desigend by Cat Hall</dc:description>
  <cp:lastModifiedBy>Nicholas Ortiz</cp:lastModifiedBy>
  <dcterms:created xsi:type="dcterms:W3CDTF">2022-11-09T01:28:28Z</dcterms:created>
  <dcterms:modified xsi:type="dcterms:W3CDTF">2024-05-16T17:35:57Z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Status">
    <vt:lpwstr>Final</vt:lpwstr>
  </property>
</Properties>
</file>